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back up\CDUNICAUCA SEP 2020\00. CALIDAD NUEVO 2020\SIG CALIDAD NUEVO 2020\Evaluación-PV\Gestión del Control - GC\Control y Evaluación del Control\Actualización Oct 2020\"/>
    </mc:Choice>
  </mc:AlternateContent>
  <bookViews>
    <workbookView xWindow="0" yWindow="0" windowWidth="28800" windowHeight="12330" tabRatio="899" firstSheet="2" activeTab="2"/>
  </bookViews>
  <sheets>
    <sheet name="Contexto" sheetId="1" state="hidden" r:id="rId1"/>
    <sheet name="TContexto Triesgo" sheetId="2" state="hidden" r:id="rId2"/>
    <sheet name="Riesgo" sheetId="3" r:id="rId3"/>
    <sheet name="Causa" sheetId="4" r:id="rId4"/>
    <sheet name="Consecuencias" sheetId="14" r:id="rId5"/>
    <sheet name="No Materializado" sheetId="21" r:id="rId6"/>
    <sheet name="Materializado" sheetId="23" r:id="rId7"/>
    <sheet name="Rinherente" sheetId="20" r:id="rId8"/>
    <sheet name="Residual" sheetId="24" r:id="rId9"/>
    <sheet name="Matriz de calor " sheetId="25" state="hidden" r:id="rId10"/>
    <sheet name="Valoración" sheetId="26" r:id="rId11"/>
    <sheet name="Matriz de calor" sheetId="22" state="hidden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6" l="1"/>
  <c r="F6" i="26"/>
  <c r="P6" i="26" s="1"/>
  <c r="F7" i="26"/>
  <c r="P7" i="26" s="1"/>
  <c r="F8" i="26"/>
  <c r="R8" i="26" s="1"/>
  <c r="F9" i="26"/>
  <c r="J9" i="26" s="1"/>
  <c r="F4" i="26"/>
  <c r="N4" i="26" s="1"/>
  <c r="J8" i="26" l="1"/>
  <c r="P9" i="26"/>
  <c r="P8" i="26"/>
  <c r="L7" i="26"/>
  <c r="N7" i="26"/>
  <c r="R7" i="26"/>
  <c r="J7" i="26"/>
  <c r="L6" i="26"/>
  <c r="N6" i="26"/>
  <c r="L9" i="26"/>
  <c r="N9" i="26"/>
  <c r="R9" i="26"/>
  <c r="L8" i="26"/>
  <c r="N8" i="26"/>
  <c r="J5" i="26"/>
  <c r="L5" i="26"/>
  <c r="N5" i="26"/>
  <c r="R5" i="26"/>
  <c r="P5" i="26"/>
  <c r="R6" i="26"/>
  <c r="J6" i="26"/>
  <c r="L4" i="26"/>
  <c r="P4" i="26"/>
  <c r="R4" i="26"/>
  <c r="J4" i="26"/>
  <c r="E4" i="24"/>
  <c r="E4" i="20"/>
  <c r="S4" i="26" l="1"/>
  <c r="S5" i="26"/>
  <c r="S7" i="26"/>
  <c r="S6" i="26"/>
  <c r="S9" i="26"/>
  <c r="S8" i="26"/>
  <c r="D41" i="25"/>
  <c r="C41" i="25"/>
  <c r="D40" i="25"/>
  <c r="C40" i="25"/>
  <c r="D39" i="25"/>
  <c r="C39" i="25"/>
  <c r="D38" i="25"/>
  <c r="C38" i="25"/>
  <c r="D37" i="25"/>
  <c r="C37" i="25"/>
  <c r="K12" i="25"/>
  <c r="J12" i="25"/>
  <c r="I12" i="25"/>
  <c r="H12" i="25"/>
  <c r="G12" i="25"/>
  <c r="K11" i="25"/>
  <c r="J11" i="25"/>
  <c r="I11" i="25"/>
  <c r="H11" i="25"/>
  <c r="G11" i="25"/>
  <c r="K10" i="25"/>
  <c r="J10" i="25"/>
  <c r="I10" i="25"/>
  <c r="H10" i="25"/>
  <c r="G10" i="25"/>
  <c r="K9" i="25"/>
  <c r="J9" i="25"/>
  <c r="I9" i="25"/>
  <c r="H9" i="25"/>
  <c r="G9" i="25"/>
  <c r="K8" i="25"/>
  <c r="J8" i="25"/>
  <c r="I8" i="25"/>
  <c r="H8" i="25"/>
  <c r="G8" i="25"/>
  <c r="K6" i="25"/>
  <c r="J6" i="25"/>
  <c r="I6" i="25"/>
  <c r="H6" i="25"/>
  <c r="G6" i="25"/>
  <c r="K5" i="25"/>
  <c r="J5" i="25"/>
  <c r="I5" i="25"/>
  <c r="H5" i="25"/>
  <c r="G5" i="25"/>
  <c r="K4" i="25"/>
  <c r="J4" i="25"/>
  <c r="I4" i="25"/>
  <c r="H4" i="25"/>
  <c r="G4" i="25"/>
  <c r="K3" i="25"/>
  <c r="J3" i="25"/>
  <c r="I3" i="25"/>
  <c r="H3" i="25"/>
  <c r="G3" i="25"/>
  <c r="K2" i="25"/>
  <c r="J2" i="25"/>
  <c r="I2" i="25"/>
  <c r="H2" i="25"/>
  <c r="G2" i="25"/>
  <c r="H4" i="24"/>
  <c r="H4" i="20"/>
  <c r="C4" i="20"/>
  <c r="B5" i="21" s="1"/>
  <c r="B4" i="20"/>
  <c r="B4" i="24" s="1"/>
  <c r="A4" i="23"/>
  <c r="G30" i="21"/>
  <c r="G32" i="14"/>
  <c r="F32" i="14"/>
  <c r="E32" i="14"/>
  <c r="H30" i="14" s="1"/>
  <c r="D32" i="14"/>
  <c r="C32" i="14"/>
  <c r="D29" i="14"/>
  <c r="H28" i="14" s="1"/>
  <c r="E27" i="14"/>
  <c r="C27" i="14"/>
  <c r="H25" i="14" s="1"/>
  <c r="E24" i="14"/>
  <c r="D24" i="14"/>
  <c r="C24" i="14"/>
  <c r="D21" i="14"/>
  <c r="H20" i="14" s="1"/>
  <c r="G19" i="14"/>
  <c r="F19" i="14"/>
  <c r="E19" i="14"/>
  <c r="D19" i="14"/>
  <c r="C19" i="14"/>
  <c r="G16" i="14"/>
  <c r="F16" i="14"/>
  <c r="E16" i="14"/>
  <c r="D16" i="14"/>
  <c r="C16" i="14"/>
  <c r="G13" i="14"/>
  <c r="F13" i="14"/>
  <c r="E13" i="14"/>
  <c r="D13" i="14"/>
  <c r="C13" i="14"/>
  <c r="E10" i="14"/>
  <c r="C10" i="14"/>
  <c r="G7" i="14"/>
  <c r="F7" i="14"/>
  <c r="E7" i="14"/>
  <c r="D7" i="14"/>
  <c r="C7" i="14"/>
  <c r="D37" i="4"/>
  <c r="D36" i="4"/>
  <c r="D35" i="4"/>
  <c r="D34" i="4"/>
  <c r="D33" i="4"/>
  <c r="D32" i="4"/>
  <c r="D31" i="4"/>
  <c r="D30" i="4"/>
  <c r="D29" i="4"/>
  <c r="D26" i="4"/>
  <c r="D25" i="4"/>
  <c r="D24" i="4"/>
  <c r="D23" i="4"/>
  <c r="D22" i="4"/>
  <c r="D21" i="4"/>
  <c r="D20" i="4"/>
  <c r="D19" i="4"/>
  <c r="D18" i="4"/>
  <c r="R17" i="4"/>
  <c r="R16" i="4"/>
  <c r="R15" i="4"/>
  <c r="D15" i="4"/>
  <c r="R14" i="4"/>
  <c r="D14" i="4"/>
  <c r="R13" i="4"/>
  <c r="D13" i="4"/>
  <c r="R12" i="4"/>
  <c r="D12" i="4"/>
  <c r="R11" i="4"/>
  <c r="D11" i="4"/>
  <c r="R10" i="4"/>
  <c r="D10" i="4"/>
  <c r="R9" i="4"/>
  <c r="D9" i="4"/>
  <c r="R8" i="4"/>
  <c r="D8" i="4"/>
  <c r="R7" i="4"/>
  <c r="D7" i="4"/>
  <c r="R6" i="4"/>
  <c r="D6" i="4"/>
  <c r="C8" i="3"/>
  <c r="B37" i="1"/>
  <c r="B36" i="1"/>
  <c r="B35" i="1"/>
  <c r="B34" i="1"/>
  <c r="B33" i="1"/>
  <c r="B32" i="1"/>
  <c r="B31" i="1"/>
  <c r="B30" i="1"/>
  <c r="B29" i="1"/>
  <c r="B26" i="1"/>
  <c r="B25" i="1"/>
  <c r="B24" i="1"/>
  <c r="B23" i="1"/>
  <c r="B22" i="1"/>
  <c r="B21" i="1"/>
  <c r="B20" i="1"/>
  <c r="B19" i="1"/>
  <c r="B18" i="1"/>
  <c r="B15" i="1"/>
  <c r="B14" i="1"/>
  <c r="B13" i="1"/>
  <c r="B12" i="1"/>
  <c r="B11" i="1"/>
  <c r="B10" i="1"/>
  <c r="B9" i="1"/>
  <c r="B8" i="1"/>
  <c r="B7" i="1"/>
  <c r="B6" i="1"/>
  <c r="S10" i="26" l="1"/>
  <c r="S11" i="26" s="1"/>
  <c r="C4" i="24"/>
  <c r="B4" i="26" s="1"/>
  <c r="C3" i="21"/>
  <c r="B6" i="4"/>
  <c r="H8" i="14"/>
  <c r="H17" i="14"/>
  <c r="H14" i="14"/>
  <c r="H11" i="14"/>
  <c r="H5" i="14"/>
  <c r="H22" i="14"/>
  <c r="I4" i="20"/>
  <c r="S7" i="4"/>
  <c r="D5" i="20" s="1"/>
  <c r="D5" i="24" s="1"/>
  <c r="S6" i="4"/>
  <c r="D4" i="20" s="1"/>
  <c r="D27" i="21" s="1"/>
  <c r="S8" i="4"/>
  <c r="D6" i="20" s="1"/>
  <c r="D29" i="21" s="1"/>
  <c r="H33" i="14" l="1"/>
  <c r="H34" i="14" s="1"/>
  <c r="G4" i="20" s="1"/>
  <c r="J4" i="20" s="1"/>
  <c r="F4" i="24" s="1"/>
  <c r="D28" i="21"/>
  <c r="D22" i="21"/>
  <c r="D6" i="24"/>
  <c r="D4" i="24"/>
  <c r="D8" i="21"/>
  <c r="D23" i="21"/>
  <c r="D14" i="21"/>
  <c r="D19" i="21"/>
  <c r="D18" i="21"/>
  <c r="D13" i="21"/>
  <c r="D17" i="21"/>
  <c r="D12" i="21"/>
  <c r="D7" i="21"/>
  <c r="D24" i="21"/>
  <c r="D9" i="21"/>
  <c r="I6" i="24" l="1"/>
  <c r="I5" i="24"/>
  <c r="I4" i="24"/>
  <c r="K4" i="20"/>
  <c r="G4" i="24" s="1"/>
  <c r="J4" i="24" l="1"/>
  <c r="K4" i="24" s="1"/>
</calcChain>
</file>

<file path=xl/comments1.xml><?xml version="1.0" encoding="utf-8"?>
<comments xmlns="http://schemas.openxmlformats.org/spreadsheetml/2006/main">
  <authors>
    <author>UNICAUCA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UNICAUCA:</t>
        </r>
        <r>
          <rPr>
            <sz val="9"/>
            <color indexed="81"/>
            <rFont val="Tahoma"/>
            <family val="2"/>
          </rPr>
          <t xml:space="preserve">
Internos y externos
</t>
        </r>
      </text>
    </comment>
  </commentList>
</comments>
</file>

<file path=xl/comments2.xml><?xml version="1.0" encoding="utf-8"?>
<comments xmlns="http://schemas.openxmlformats.org/spreadsheetml/2006/main">
  <authors>
    <author>unicauca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unicauca:</t>
        </r>
        <r>
          <rPr>
            <sz val="9"/>
            <color indexed="81"/>
            <rFont val="Tahoma"/>
            <family val="2"/>
          </rPr>
          <t xml:space="preserve">
Para su formulación evite justificar el riesgo e iniciar con palabras negativas</t>
        </r>
      </text>
    </comment>
  </commentList>
</comments>
</file>

<file path=xl/comments3.xml><?xml version="1.0" encoding="utf-8"?>
<comments xmlns="http://schemas.openxmlformats.org/spreadsheetml/2006/main">
  <authors>
    <author>unicauca</author>
    <author>Usuario de Windows</author>
  </authors>
  <commentList>
    <comment ref="N4" authorId="0" shapeId="0">
      <text>
        <r>
          <rPr>
            <b/>
            <sz val="9"/>
            <color indexed="81"/>
            <rFont val="Tahoma"/>
            <family val="2"/>
          </rPr>
          <t>unicauca:</t>
        </r>
        <r>
          <rPr>
            <sz val="9"/>
            <color indexed="81"/>
            <rFont val="Tahoma"/>
            <family val="2"/>
          </rPr>
          <t xml:space="preserve">
unicauca:
1)- Identifique con lluvia de ideas las posibles causas del riesgo.
2)-Determine la causa raíz, efectuando el análisis de los 3 ¿por qué?, puede que encuentre la causa raíz sin responder a todos los ¿por qué?. 
3)-En compañía de conocedores del proceso, puntúe las causas identificadas para determinar las críticas.
</t>
        </r>
      </text>
    </comment>
    <comment ref="O5" authorId="1" shapeId="0">
      <text>
        <r>
          <rPr>
            <sz val="9"/>
            <color indexed="81"/>
            <rFont val="Tahoma"/>
            <family val="2"/>
          </rPr>
          <t>1-2: Incide muy poco en la materialización del riesgo.
3-4: Incide poco en la materialización del riesgo.
5-6: Incide medianamente en la materialización del riesgo.
7-8: Incide considerablemente en la materialización del riesgo.
9-10: Incide enormemente en la materialización del riesgo.</t>
        </r>
      </text>
    </comment>
    <comment ref="P5" authorId="1" shapeId="0">
      <text>
        <r>
          <rPr>
            <b/>
            <sz val="9"/>
            <color indexed="81"/>
            <rFont val="Tahoma"/>
            <family val="2"/>
          </rPr>
          <t>1-2: Incide muy poco en la materialización del riesgo.
3-4: Incide poco en la materialización del riesgo.
5-6: Incide medianamente en la materialización del riesgo.
7-8: Incide considerablemente en la materialización del riesgo.
9-10: Incide enormemente en la materialización del riesgo.</t>
        </r>
      </text>
    </comment>
    <comment ref="Q5" authorId="1" shapeId="0">
      <text>
        <r>
          <rPr>
            <b/>
            <sz val="9"/>
            <color indexed="81"/>
            <rFont val="Tahoma"/>
            <family val="2"/>
          </rPr>
          <t>1-2: Incide muy poco en la materialización del riesgo.
3-4: Incide poco en la materialización del riesgo.
5-6: Incide medianamente en la materialización del riesgo.
7-8: Incide considerablemente en la materialización del riesgo.
9-10: Incide enormemente en la materialización del riesgo.</t>
        </r>
      </text>
    </comment>
  </commentList>
</comments>
</file>

<file path=xl/comments4.xml><?xml version="1.0" encoding="utf-8"?>
<comments xmlns="http://schemas.openxmlformats.org/spreadsheetml/2006/main">
  <authors>
    <author>unicauca</author>
  </authors>
  <commentList>
    <comment ref="C3" authorId="0" shapeId="0">
      <text>
        <r>
          <rPr>
            <b/>
            <sz val="9"/>
            <color indexed="81"/>
            <rFont val="Segoe UI Semibold"/>
            <family val="2"/>
          </rPr>
          <t>unicauca:</t>
        </r>
        <r>
          <rPr>
            <sz val="9"/>
            <color indexed="81"/>
            <rFont val="Segoe UI Semibold"/>
            <family val="2"/>
          </rPr>
          <t xml:space="preserve">
Responda en la casilla azul: ¿Qué consecuencias genera el riesgo identificado con su materialización? 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Describa la Consecuencia con mayor impacto</t>
        </r>
      </text>
    </comment>
  </commentList>
</comments>
</file>

<file path=xl/comments5.xml><?xml version="1.0" encoding="utf-8"?>
<comments xmlns="http://schemas.openxmlformats.org/spreadsheetml/2006/main">
  <authors>
    <author>Usuario de Windows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¡DILIGENCIE ESTA HOJA SIEMPRE Y CUANDO EL RIESGO NO SE HA MATERIALIZADO!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1-No es posible.
2-No muy posible.
3-Posible.
4-Muy posible.
5-Es casi seguro.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1-No es posible.
2-No muy posible.
3-Posible.
4-Muy posible.
5-Es casi seguro.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1: Incide muy poco en la materialización del riesgo.
2: Incide poco en la materialización del riesgo.
3: Incide medianamente en la materialización del riesgo.
4: Incide considerablemente en la materialización del riesgo.
5: Incide enormemente en la materialización del riesgo.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1: Incide muy poco en la materialización del riesgo.
2: Incide poco en la materialización del riesgo.
3: Incide medianamente en la materialización del riesgo.
4: Incide considerablemente en la materialización del riesgo.
5: Incide enormemente en la materialización del riesgo.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1: Incide muy poco en la materialización del riesgo.
2: Incide poco en la materialización del riesgo.
3: Incide medianamente en la materialización del riesgo.
4: Incide considerablemente en la materialización del riesgo.
5: Incide enormemente en la materialización del riesgo.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1-No es posible.
2-No muy posible.
3-Posible.
4-Muy posible.
5-Es casi seguro.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1-No es posible.
2-No muy posible.
3-Posible.
4-Muy posible.
5-Es casi seguro.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1: Incide muy poco en la materialización del riesgo.
2: Incide poco en la materialización del riesgo.
3: Incide medianamente en la materialización del riesgo.
4: Incide considerablemente en la materialización del riesgo.
5: Incide enormemente en la materialización del riesgo.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1: Incide muy poco en la materialización del riesgo.
2: Incide poco en la materialización del riesgo.
3: Incide medianamente en la materialización del riesgo.
4: Incide considerablemente en la materialización del riesgo.
5: Incide enormemente en la materialización del riesgo.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1: Incide muy poco en la materialización del riesgo.
2: Incide poco en la materialización del riesgo.
3: Incide medianamente en la materialización del riesgo.
4: Incide considerablemente en la materialización del riesgo.
5: Incide enormemente en la materialización del riesgo.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1-No es posible.
2-No muy posible.
3-Posible.
4-Muy posible.
5-Es casi seguro.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1-No es posible.
2-No muy posible.
3-Posible.
4-Muy posible.
5-Es casi seguro.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1: Incide muy poco en la materialización del riesgo.
2: Incide poco en la materialización del riesgo.
3: Incide medianamente en la materialización del riesgo.
4: Incide considerablemente en la materialización del riesgo.
5: Incide enormemente en la materialización del riesgo.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1: Incide muy poco en la materialización del riesgo.
2: Incide poco en la materialización del riesgo.
3: Incide medianamente en la materialización del riesgo.
4: Incide considerablemente en la materialización del riesgo.
5: Incide enormemente en la materialización del riesgo.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1: Incide muy poco en la materialización del riesgo.
2: Incide poco en la materialización del riesgo.
3: Incide medianamente en la materialización del riesgo.
4: Incide considerablemente en la materialización del riesgo.
5: Incide enormemente en la materialización del riesgo.</t>
        </r>
      </text>
    </comment>
  </commentList>
</comments>
</file>

<file path=xl/comments6.xml><?xml version="1.0" encoding="utf-8"?>
<comments xmlns="http://schemas.openxmlformats.org/spreadsheetml/2006/main">
  <authors>
    <author>Usuario de Windows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¡DILIGENCIE ESTA HOJA SIEMPRE Y CUANDO EL RIESGO SE HAYA MATERIALIZADO!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Marque sólo una respuesta</t>
        </r>
      </text>
    </comment>
  </commentList>
</comments>
</file>

<file path=xl/comments7.xml><?xml version="1.0" encoding="utf-8"?>
<comments xmlns="http://schemas.openxmlformats.org/spreadsheetml/2006/main">
  <authors>
    <author>Usuario de Windows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Diligencie sólo una consecuencia.</t>
        </r>
      </text>
    </comment>
  </commentList>
</comments>
</file>

<file path=xl/comments8.xml><?xml version="1.0" encoding="utf-8"?>
<comments xmlns="http://schemas.openxmlformats.org/spreadsheetml/2006/main">
  <authors>
    <author>Usuario de Windows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Presione doble click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Recuerde que las acciones de trataemiento a determinar dependeran de: 
Reducir: Para el riesgo residual en todos sus niveles.
Aceptar: Sólo sí el riesgo residual es bajo.
Evitar: Sólo sí el riesgo residual es medio.
Compartir: Sólo sí el riesgo residual es extremo o alto.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Recuerde que:
1. El control busca prevenir o detectar las causas generadoras del riesgo.
2. Su redacción inicia con verbo en infinitivo y busca: Verificar, validar, cotejar, comparar, detallar, buscar, evidenciar, entre otros.
3. ¡IMPORTANTE!  El nuevo control NO podrá definirse como aquello que por norma, reglamento, función o directriz corresponde a la institución o al servidor público.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Recuerde:
1- Indicar cargos y su dependencia de adscripción y NO procesos, nombres de personas o sólo dependencias.
2-Los responsables deben ser: el lider del proceso y el operador o gestor del nuevo control.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Con la evidencia se pretende demostar el ¿cómo se realizó la actividad?, es decir, la descripción.</t>
        </r>
      </text>
    </comment>
  </commentList>
</comments>
</file>

<file path=xl/comments9.xml><?xml version="1.0" encoding="utf-8"?>
<comments xmlns="http://schemas.openxmlformats.org/spreadsheetml/2006/main">
  <authors>
    <author>Usuario de Windows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Enuncie un control existente que ataca directamente la Causa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 Preventivos: Ejemplo: La autorización de accesos a los sistemas de información, previene que personas no autorizadas ingresen.
 Detectivos: Ejemplo: Los registros de ingreso y salida a las instalaciones pueden detectar al infractor de cierta norma dentro de la institución.
 Estratégicos:  Ejemplo: Políticas, Planes, programas y proyectos. 
 De Gestión: Ejemplos: Indicadores de Gestión, Auditorías, Informes ejecutivos, la creación de organismos para su desarrollo y seguimiento (Comités), contratos específicos, entre otros.
 Operativos: Ejemplo: Procedimientos, manuales, guías, protocolos, instructivos, el manual de funciones y responsabilidades y sus herramientas de aplicación (Listas de verificación, actas, formatos).
 Legales y reglamentarios: Ejemplo: Leyes, Acuerdos y Resoluciones.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 xml:space="preserve">Cargo del servidor público responsable,  en las normas generales puede aplicar 
</t>
        </r>
      </text>
    </comment>
  </commentList>
</comments>
</file>

<file path=xl/sharedStrings.xml><?xml version="1.0" encoding="utf-8"?>
<sst xmlns="http://schemas.openxmlformats.org/spreadsheetml/2006/main" count="496" uniqueCount="282">
  <si>
    <t xml:space="preserve">PROCESO: </t>
  </si>
  <si>
    <t xml:space="preserve">FACTORES EXTERNOS </t>
  </si>
  <si>
    <t>OPORTUNIDAD</t>
  </si>
  <si>
    <t>AMENAZA</t>
  </si>
  <si>
    <t>FACTORES INTERNOS</t>
  </si>
  <si>
    <t>FORTALEZA</t>
  </si>
  <si>
    <t>DEBILIDAD</t>
  </si>
  <si>
    <t xml:space="preserve">PROCESO </t>
  </si>
  <si>
    <t>Tecnológicos</t>
  </si>
  <si>
    <t>Mecanismos utilizados para entrar en contacto con los usuarios o ciudadanos, canales establecidos para que el mismo se comunique con la entidad.</t>
  </si>
  <si>
    <t>Relación precisa con otros procesos en cuanto a insumos, proveedores, productos, usuarios o clientes.</t>
  </si>
  <si>
    <t>Pertinencia en los procedimientos que desarrollan los procesos.</t>
  </si>
  <si>
    <t>Grado de autoridad y responsabilidad de los funcionarios frente al proceso.</t>
  </si>
  <si>
    <t>EJEMPLOS</t>
  </si>
  <si>
    <t xml:space="preserve">Riesgo </t>
  </si>
  <si>
    <t>No</t>
  </si>
  <si>
    <t>Factor Externo</t>
  </si>
  <si>
    <t>Factor Interno</t>
  </si>
  <si>
    <t>Factor Proceso</t>
  </si>
  <si>
    <t>APLICA</t>
  </si>
  <si>
    <t>Si</t>
  </si>
  <si>
    <t>¿POR QUÉ?</t>
  </si>
  <si>
    <t xml:space="preserve">Tipo Riesgo </t>
  </si>
  <si>
    <t>Estratégicos</t>
  </si>
  <si>
    <t>Estilo de Dirección</t>
  </si>
  <si>
    <t>Financieros</t>
  </si>
  <si>
    <t>Cumplimiento</t>
  </si>
  <si>
    <t>Imagen</t>
  </si>
  <si>
    <t>Corrupción</t>
  </si>
  <si>
    <t>Seguridad Digital</t>
  </si>
  <si>
    <t>Ambientales</t>
  </si>
  <si>
    <t>Descripción</t>
  </si>
  <si>
    <t>CAUSAS CRÍTICAS</t>
  </si>
  <si>
    <t>RIESGO</t>
  </si>
  <si>
    <t xml:space="preserve">AFECTACIÓN </t>
  </si>
  <si>
    <t>PUNTAJE</t>
  </si>
  <si>
    <t>PUNTAJE TOTAL</t>
  </si>
  <si>
    <t>CONSECUENCIAS  REPRESENTATIVAS</t>
  </si>
  <si>
    <t xml:space="preserve">Causas </t>
  </si>
  <si>
    <t>Materializado</t>
  </si>
  <si>
    <t>Consecuencias</t>
  </si>
  <si>
    <t>Procesos</t>
  </si>
  <si>
    <t>Impacto</t>
  </si>
  <si>
    <t>Probabilidad Materializado</t>
  </si>
  <si>
    <t>Probabilidad</t>
  </si>
  <si>
    <t>Riesgo Inherente</t>
  </si>
  <si>
    <t>Riesgo</t>
  </si>
  <si>
    <t xml:space="preserve">Descriptor </t>
  </si>
  <si>
    <t xml:space="preserve">Frecuencia </t>
  </si>
  <si>
    <t>Valor</t>
  </si>
  <si>
    <t>¿Cree posible la materialización del riesgo?</t>
  </si>
  <si>
    <t>¿Qué tan posible cree su materialización?</t>
  </si>
  <si>
    <t>¿Tiene conocimiento sobre la materialización del riesgo en otras instituciones?</t>
  </si>
  <si>
    <t xml:space="preserve">Incidencia en la materialización </t>
  </si>
  <si>
    <t>Servidor 4</t>
  </si>
  <si>
    <t>Servidor 5</t>
  </si>
  <si>
    <t>Bajo</t>
  </si>
  <si>
    <t>Medio</t>
  </si>
  <si>
    <t>Alto</t>
  </si>
  <si>
    <t>Extremo</t>
  </si>
  <si>
    <t>Políticos</t>
  </si>
  <si>
    <t>Legales y reglamentarios</t>
  </si>
  <si>
    <t>Económicos</t>
  </si>
  <si>
    <t>Sociales y Culturales</t>
  </si>
  <si>
    <t>Competitivos</t>
  </si>
  <si>
    <t>Comunicación Externa</t>
  </si>
  <si>
    <t>Cambios de gobierno, políticas públicas, orden público.</t>
  </si>
  <si>
    <t>Leyes y regulaciones del orden nacional.</t>
  </si>
  <si>
    <t>Disminución del Presupuesto, recursos especiales (regalías), sanciones y condenas pecuniarias.</t>
  </si>
  <si>
    <t>Responsabilidad social, zonas marginales, poblaciones vulnerables, estímulos educativos.</t>
  </si>
  <si>
    <t>Conectividad, infraestructura y tecnología de punta, seguridad informática.</t>
  </si>
  <si>
    <t>Catástrofes naturales, desarrollo sostenible, generación residuos.</t>
  </si>
  <si>
    <t>Elementos de atracción a grupos de interés para la generación de valor</t>
  </si>
  <si>
    <t>El cumplimiento de la misión, visión, objetivos y políticas.</t>
  </si>
  <si>
    <t>La toma de decisiones gerenciales y la gestión de la dirección.</t>
  </si>
  <si>
    <t>La operación de los procesos y sus relaciones.</t>
  </si>
  <si>
    <t>La administración de bienes y todas aquellos procesos involucrados con el proceso financiero como presupuesto, tesorería, contabilidad, cartera, central de cuentas, costos, etc.</t>
  </si>
  <si>
    <t>La infraestructura y capacidad tecnológica.</t>
  </si>
  <si>
    <t>Acatamiento de normas, principios, valores y la calidad del servicio, así como procesos contractuales y litigios judiciales.</t>
  </si>
  <si>
    <t>El buen nombre y la confianza en la institución.</t>
  </si>
  <si>
    <t>El interés público y los principios de la función pública.</t>
  </si>
  <si>
    <t>Integridad, confidencialidad y disponibilidad de la información.</t>
  </si>
  <si>
    <t>El medio ambiente, los recursos naturales no renovables.</t>
  </si>
  <si>
    <t>La calidad del servicio misional.</t>
  </si>
  <si>
    <t>Operativos</t>
  </si>
  <si>
    <t>Académicos</t>
  </si>
  <si>
    <t>Reglamentario</t>
  </si>
  <si>
    <t>Talento Humano</t>
  </si>
  <si>
    <t>Infraestructura Física</t>
  </si>
  <si>
    <t>Infraestructura Tecnológica</t>
  </si>
  <si>
    <t>Activos de Seguridad digital</t>
  </si>
  <si>
    <t>Recursos Financieros</t>
  </si>
  <si>
    <t>Comunicación</t>
  </si>
  <si>
    <t>Estilo de dirección, planeación institucional, liderazgo, cumplimiento de objetivos, liderazgo, control social.</t>
  </si>
  <si>
    <t>Regulación integral sobre los aspectos generales que atañen a la Universidad.</t>
  </si>
  <si>
    <t>Competencias, relevo generacional, selección, ética, evaluación del desempeño, salud, seguridad, clima organizacional.</t>
  </si>
  <si>
    <t>Disponibilidad de espacios físicos y equipos para el desarrollo de las operaciones institucionales.</t>
  </si>
  <si>
    <t>Disponibilidad de hardware y software para el desarrollo, producción y mantenimiento de los sistemas de información.</t>
  </si>
  <si>
    <t>Presupuesto de funcionamiento y recursos de inversión.</t>
  </si>
  <si>
    <t>Relación existente entre la caracterización de los procesos y el proceso.</t>
  </si>
  <si>
    <t>Canales de información entre procesos, necesarios para el desarrollo de las operaciones.</t>
  </si>
  <si>
    <t>Todos los elementos que contienen información que se deben proteger para garantizar funcionamiento interno de cada proceso.</t>
  </si>
  <si>
    <t>Diseño del proceso</t>
  </si>
  <si>
    <t>Responsables del proceso</t>
  </si>
  <si>
    <t>Interacciones con otros procesos</t>
  </si>
  <si>
    <t>Procedimientos asociados</t>
  </si>
  <si>
    <t>Comunicación del proceso</t>
  </si>
  <si>
    <t>Activos de seguridad digital del proceso</t>
  </si>
  <si>
    <t>Elementos de la Caracterización del proceso.</t>
  </si>
  <si>
    <t>Efectividad en los flujos de información determinados en la interacción dentro del proceso.</t>
  </si>
  <si>
    <t>Todos los elementos que contienen información que se deben proteger para garantizar el funcionamiento interno del proceso.</t>
  </si>
  <si>
    <t>Otra</t>
  </si>
  <si>
    <t>PUNTAJE 1</t>
  </si>
  <si>
    <t>PUNTAJE 2</t>
  </si>
  <si>
    <t>PUNTAJE 3</t>
  </si>
  <si>
    <t>PROMEDIO</t>
  </si>
  <si>
    <t xml:space="preserve">Valoración </t>
  </si>
  <si>
    <t>Riesgo Residual</t>
  </si>
  <si>
    <t>Tratamiento</t>
  </si>
  <si>
    <t>Control</t>
  </si>
  <si>
    <t>Responsable</t>
  </si>
  <si>
    <t>Periodicidad</t>
  </si>
  <si>
    <t>Evidencia</t>
  </si>
  <si>
    <t>Reducir</t>
  </si>
  <si>
    <t>Semestral</t>
  </si>
  <si>
    <t>Preventivo</t>
  </si>
  <si>
    <t>Diario</t>
  </si>
  <si>
    <t>Semanal</t>
  </si>
  <si>
    <t>Detectivo</t>
  </si>
  <si>
    <t>Evitar</t>
  </si>
  <si>
    <t>Mensual</t>
  </si>
  <si>
    <t>Compartir</t>
  </si>
  <si>
    <t>Bimensual</t>
  </si>
  <si>
    <t>Trimestral</t>
  </si>
  <si>
    <t>Cuatrimestral</t>
  </si>
  <si>
    <t>Anual</t>
  </si>
  <si>
    <t>Eventual</t>
  </si>
  <si>
    <t>Permanente</t>
  </si>
  <si>
    <t>Respuesta</t>
  </si>
  <si>
    <t>Ninguna</t>
  </si>
  <si>
    <t>Usuarios</t>
  </si>
  <si>
    <t xml:space="preserve">¿Qué hacemos? </t>
  </si>
  <si>
    <t>Para qué lo hacemos?</t>
  </si>
  <si>
    <t xml:space="preserve">OBJETIVO DEL PROCESO  O SUBPROCESO:  </t>
  </si>
  <si>
    <t>Cómo lo hacemos?</t>
  </si>
  <si>
    <t xml:space="preserve">horas </t>
  </si>
  <si>
    <t xml:space="preserve">días </t>
  </si>
  <si>
    <t>semanas</t>
  </si>
  <si>
    <t>meses</t>
  </si>
  <si>
    <t>Incumplimiento de objetivos con afectación a los recursos institucionales</t>
  </si>
  <si>
    <t>Incumplimiento de objetivos institucionales y de gobierno</t>
  </si>
  <si>
    <t>Incumplimiento de los Planes Estratégicos</t>
  </si>
  <si>
    <t>Incumplimiento de los objetivos de los procesos</t>
  </si>
  <si>
    <t>Incumplimiento de los objetivos de los Subprocesos</t>
  </si>
  <si>
    <t>Reproceso de procedimientos</t>
  </si>
  <si>
    <t>Fallas en la ejecución presupuestal</t>
  </si>
  <si>
    <t>Acciones judiciales o administrativas que afectan recursos</t>
  </si>
  <si>
    <t>Sanciones económicas por incumplimiento de obligaciones frente a entes de control</t>
  </si>
  <si>
    <t>Disminución del patrimonio institucional</t>
  </si>
  <si>
    <t>Daños en los equipos de apoyo, redes y sistemas electrónicos y digitales</t>
  </si>
  <si>
    <t>Daños ambientales</t>
  </si>
  <si>
    <t>Pérdida de información</t>
  </si>
  <si>
    <t>Pérdidas económicas por la interrupción del servicio</t>
  </si>
  <si>
    <t>Parálisis de la operación institucional</t>
  </si>
  <si>
    <t xml:space="preserve">Procesos Disciplinarios </t>
  </si>
  <si>
    <t xml:space="preserve">Procesos Fiscales </t>
  </si>
  <si>
    <t>Procesos Sancionatorios</t>
  </si>
  <si>
    <t>Procesos Penales</t>
  </si>
  <si>
    <t>Demandas Civiles y Administrativas</t>
  </si>
  <si>
    <t>Pérdida de credibilidad:</t>
  </si>
  <si>
    <t>En el grupo de funcionarios de la dependencia</t>
  </si>
  <si>
    <t xml:space="preserve">Regional </t>
  </si>
  <si>
    <t>Nacional</t>
  </si>
  <si>
    <t>Incumplimiento de compromisos por aplicación de recursos a objeto diferente</t>
  </si>
  <si>
    <t>Reclamos o quejas por corrupción</t>
  </si>
  <si>
    <t>Sanción por parte del ente de control u otro ente regulador</t>
  </si>
  <si>
    <t>Intervención por parte de un ente de control u otro ente regulador</t>
  </si>
  <si>
    <t>Inoportunidad en la información</t>
  </si>
  <si>
    <t>Pérdida de información:</t>
  </si>
  <si>
    <t>Que puede ser recuperada parcialmente</t>
  </si>
  <si>
    <t>Que no se puede recuperar</t>
  </si>
  <si>
    <t>Clasificada, esencial y/o crítica que puede ser recuperada de forma parcial</t>
  </si>
  <si>
    <t>Clasificada, esencial y/o crítica que no puede recuperarse</t>
  </si>
  <si>
    <t>Leve, requiere semanas para su recuperación</t>
  </si>
  <si>
    <t>Importante, requiere meses para su recuperación</t>
  </si>
  <si>
    <t>Muy leve, requiere días para su recuperación</t>
  </si>
  <si>
    <t>Grave, requiere años para su recuperación</t>
  </si>
  <si>
    <t>Muy grave, requiere decadas para su recuperación</t>
  </si>
  <si>
    <t>Afectación del medio ambiente:</t>
  </si>
  <si>
    <t>Detrimento de la calidad del servicio educativo</t>
  </si>
  <si>
    <t>Pérdida de cobertura de los servicios misionales y de bienestar</t>
  </si>
  <si>
    <t xml:space="preserve">Deserción estudiantil </t>
  </si>
  <si>
    <t>Baja competitividad de los egresados</t>
  </si>
  <si>
    <t>Investigaciones sin resultados</t>
  </si>
  <si>
    <t>Presupuestal</t>
  </si>
  <si>
    <t>Tecnológica</t>
  </si>
  <si>
    <t>Ambiental</t>
  </si>
  <si>
    <t>Misional</t>
  </si>
  <si>
    <t>Interrupción de las operaciones y servicios por:</t>
  </si>
  <si>
    <t>Estratégica</t>
  </si>
  <si>
    <t>Operacional</t>
  </si>
  <si>
    <t>Marque</t>
  </si>
  <si>
    <t xml:space="preserve">Improbable: El evento puede ocurrir en algún momento  Se ha preentado al menos 1 vez en los últimos 5 años. </t>
  </si>
  <si>
    <t xml:space="preserve">Posible: El evento podrá ocurrir en algún momento. Se ha presentado al menos 1 vez en los últimos 2 años. </t>
  </si>
  <si>
    <t>Probable: Es viable que el evento ocurra en la mayoría de las circunstancias.  Se ha presentado al menos 1 vez en el año.</t>
  </si>
  <si>
    <t>Casi seguro: Se espera que el evento ocurra en la mayoría de las circunstancias.  Se ha presentado más de 1 vez en el año.</t>
  </si>
  <si>
    <t>Rara vez: El evento puede ocurrir solo en circunstancias excepcionales. No se ha presentado en los últimos 5 años.</t>
  </si>
  <si>
    <t xml:space="preserve">Eficacia </t>
  </si>
  <si>
    <t>Eficiencia</t>
  </si>
  <si>
    <t>Efectividad</t>
  </si>
  <si>
    <t xml:space="preserve"> Indicador</t>
  </si>
  <si>
    <t>CAUSAS</t>
  </si>
  <si>
    <t>¿Por qué?</t>
  </si>
  <si>
    <t>En el sector al que pertenece</t>
  </si>
  <si>
    <t>En el Proceso</t>
  </si>
  <si>
    <t>Control existente</t>
  </si>
  <si>
    <t>Servidor</t>
  </si>
  <si>
    <t>Puntaje1</t>
  </si>
  <si>
    <t>Puntaje 2</t>
  </si>
  <si>
    <t>Puntaje 3</t>
  </si>
  <si>
    <t>N.A</t>
  </si>
  <si>
    <t>Control Existente</t>
  </si>
  <si>
    <t>Responsables</t>
  </si>
  <si>
    <t>EJEMPLOS DE CAUSAS</t>
  </si>
  <si>
    <t>Trámites y procedimientos ejecutados manualmente</t>
  </si>
  <si>
    <t>Registros manuales</t>
  </si>
  <si>
    <t>Controles deficientes en recaudos o aplicación de dineros públicos</t>
  </si>
  <si>
    <t>Manejo indebido de información privilegiada</t>
  </si>
  <si>
    <t>Escala salarial por debajo del promedio de otras instituciones</t>
  </si>
  <si>
    <t>Manejo de turnos de manera discrecional</t>
  </si>
  <si>
    <t>Exceso de actividades y de funcionarios que intervienen en la relación con el ciudadano</t>
  </si>
  <si>
    <t>Deficiencias de información o complejidad de los procedimientos</t>
  </si>
  <si>
    <t>Mecanismos deficientes de registros de los documentos aportados para un trámite o procedimiento</t>
  </si>
  <si>
    <t>No existen mecanismos documentados para verificar el cumplimiento de requisitos de un procedimiento o trámite</t>
  </si>
  <si>
    <t>Relaciones de amistad de entre usuarios y ejecutores de trámites y procedimientos</t>
  </si>
  <si>
    <t>Mecanismos incipientes de monitoreo a los trámites y procedimientos</t>
  </si>
  <si>
    <t>Autonomía del profesional para el análisis de requisitos en el procedimiento o trámite</t>
  </si>
  <si>
    <t>Manipulación de decisiones o decisiones por encima de los conceptos técnicos</t>
  </si>
  <si>
    <t>Excesiva reserva de la información sobre trámites y procedimientos</t>
  </si>
  <si>
    <t>Discrecionalidad del servidor en el manejo de unn trámite o procedimiento</t>
  </si>
  <si>
    <t>Inexistencia de conceptos técnico – jurídicos que frenen la interpretación subjetiva de las normas o reglamentos</t>
  </si>
  <si>
    <t>Actores internos o externos de presión a las decisiones institucionales.</t>
  </si>
  <si>
    <t>Falta de gestión de los líderes de los procesos que coordinan</t>
  </si>
  <si>
    <t>Desconocmineto por los servidores de los procedimientos que ejecutan</t>
  </si>
  <si>
    <t>Intervención de servidores  en procedimientos o trámites ajenos a su competencia funcional</t>
  </si>
  <si>
    <t>Asignación de funciones de naturaleza permanente a personal con vinculación transitoria</t>
  </si>
  <si>
    <t>Fallas en la cultura de la integridad y la probidad</t>
  </si>
  <si>
    <t>Consecuencia</t>
  </si>
  <si>
    <t>Relación con el objetivo</t>
  </si>
  <si>
    <t>Evita negaciones</t>
  </si>
  <si>
    <t>Imagen mental de su materialización</t>
  </si>
  <si>
    <t>Inicia con verbo en sustantivo, sufijos ción, sión y cción</t>
  </si>
  <si>
    <t>CAUSA</t>
  </si>
  <si>
    <t xml:space="preserve"> CONSECUENCIAS</t>
  </si>
  <si>
    <t xml:space="preserve"> RIESGO NO MATERIALIZADO</t>
  </si>
  <si>
    <t xml:space="preserve"> RIESGO MATERIALIZADO</t>
  </si>
  <si>
    <t>RIESGO RINHERENTE</t>
  </si>
  <si>
    <t>RIESGO RESIDUAL</t>
  </si>
  <si>
    <t>VALORACIÓN</t>
  </si>
  <si>
    <t>Tipo</t>
  </si>
  <si>
    <t xml:space="preserve">Detectivo </t>
  </si>
  <si>
    <t>Estratégico</t>
  </si>
  <si>
    <t>De Gestión</t>
  </si>
  <si>
    <t>Legales</t>
  </si>
  <si>
    <t>Ejecución por sistemas digitales</t>
  </si>
  <si>
    <t>Periodicidad de seguimiento</t>
  </si>
  <si>
    <t>Periodicidad de ejecución</t>
  </si>
  <si>
    <t>Se cumpleo o ejecuta</t>
  </si>
  <si>
    <t>Capacitaciones</t>
  </si>
  <si>
    <t xml:space="preserve">Publicaciones </t>
  </si>
  <si>
    <t>Socializaciones</t>
  </si>
  <si>
    <t>N/A</t>
  </si>
  <si>
    <t>Aplica</t>
  </si>
  <si>
    <t>Asumir</t>
  </si>
  <si>
    <t>Difusión del control</t>
  </si>
  <si>
    <t>Puntaje</t>
  </si>
  <si>
    <t>Operativo</t>
  </si>
  <si>
    <t>Legal</t>
  </si>
  <si>
    <t>Fecha de Actualización: 6-10-2020</t>
  </si>
  <si>
    <t xml:space="preserve">Código: PV-GC-2,6-FOR-9 </t>
  </si>
  <si>
    <t>Versión: 1</t>
  </si>
  <si>
    <t>Proceso de Evaluación
Gestión del Control y del Mejoramiento Continuo 
Matriz de Gestión del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</si>
</sst>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 Semibold"/>
      <family val="2"/>
    </font>
    <font>
      <b/>
      <sz val="9"/>
      <color indexed="81"/>
      <name val="Segoe UI Semibold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4"/>
      <color rgb="FF000080"/>
      <name val="Arial"/>
      <family val="2"/>
    </font>
    <font>
      <sz val="12"/>
      <color rgb="FF000080"/>
      <name val="Arial"/>
      <family val="2"/>
    </font>
    <font>
      <sz val="10"/>
      <color rgb="FF333399"/>
      <name val="Arial"/>
      <family val="2"/>
    </font>
    <font>
      <sz val="10"/>
      <color rgb="FF00008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38EF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4A3FB"/>
        <bgColor indexed="64"/>
      </patternFill>
    </fill>
    <fill>
      <patternFill patternType="solid">
        <fgColor theme="8" tint="0.39997558519241921"/>
        <bgColor indexed="64"/>
      </patternFill>
    </fill>
  </fills>
  <borders count="1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9" tint="0.39997558519241921"/>
      </bottom>
      <diagonal/>
    </border>
    <border>
      <left/>
      <right/>
      <top style="medium">
        <color indexed="64"/>
      </top>
      <bottom style="medium">
        <color theme="9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theme="9" tint="0.39997558519241921"/>
      </bottom>
      <diagonal/>
    </border>
    <border>
      <left style="medium">
        <color indexed="64"/>
      </left>
      <right style="medium">
        <color theme="9" tint="0.39997558519241921"/>
      </right>
      <top style="medium">
        <color theme="9" tint="0.3999755851924192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2" tint="-0.249977111117893"/>
      </right>
      <top style="medium">
        <color theme="2" tint="-0.249977111117893"/>
      </top>
      <bottom style="thin">
        <color auto="1"/>
      </bottom>
      <diagonal/>
    </border>
    <border>
      <left style="thin">
        <color indexed="64"/>
      </left>
      <right style="medium">
        <color theme="2" tint="-0.249977111117893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2" tint="-0.249977111117893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 style="thin">
        <color auto="1"/>
      </bottom>
      <diagonal/>
    </border>
    <border>
      <left/>
      <right style="medium">
        <color theme="2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2" tint="-0.249977111117893"/>
      </left>
      <right style="medium">
        <color theme="2" tint="-0.249977111117893"/>
      </right>
      <top style="thin">
        <color indexed="64"/>
      </top>
      <bottom style="medium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2" tint="-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theme="2" tint="-0.249977111117893"/>
      </left>
      <right/>
      <top style="thin">
        <color indexed="64"/>
      </top>
      <bottom/>
      <diagonal/>
    </border>
    <border>
      <left style="medium">
        <color theme="2" tint="-0.249977111117893"/>
      </left>
      <right/>
      <top style="medium">
        <color theme="2" tint="-0.249977111117893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-0.249977111117893"/>
      </left>
      <right/>
      <top/>
      <bottom/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indexed="64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indexed="64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/>
      <diagonal/>
    </border>
    <border>
      <left/>
      <right style="thin">
        <color indexed="64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" fillId="0" borderId="0"/>
    <xf numFmtId="0" fontId="3" fillId="0" borderId="0"/>
  </cellStyleXfs>
  <cellXfs count="309">
    <xf numFmtId="0" fontId="0" fillId="0" borderId="0" xfId="0"/>
    <xf numFmtId="0" fontId="4" fillId="0" borderId="3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4" fillId="2" borderId="3" xfId="1" applyFill="1" applyBorder="1" applyAlignment="1" applyProtection="1">
      <alignment horizontal="justify" vertical="center" wrapText="1"/>
      <protection locked="0"/>
    </xf>
    <xf numFmtId="0" fontId="7" fillId="0" borderId="3" xfId="1" applyFont="1" applyBorder="1" applyAlignment="1" applyProtection="1">
      <alignment horizontal="justify" vertical="top" wrapText="1"/>
      <protection locked="0"/>
    </xf>
    <xf numFmtId="0" fontId="7" fillId="0" borderId="3" xfId="1" applyFont="1" applyBorder="1" applyAlignment="1" applyProtection="1">
      <alignment horizontal="center" vertical="top" wrapText="1"/>
      <protection locked="0"/>
    </xf>
    <xf numFmtId="0" fontId="4" fillId="3" borderId="1" xfId="1" applyFill="1" applyBorder="1" applyAlignment="1" applyProtection="1">
      <alignment horizontal="justify" vertical="center" wrapText="1"/>
      <protection locked="0"/>
    </xf>
    <xf numFmtId="0" fontId="4" fillId="3" borderId="2" xfId="1" applyFill="1" applyBorder="1" applyAlignment="1" applyProtection="1">
      <alignment horizontal="justify" vertical="center" wrapText="1"/>
      <protection locked="0"/>
    </xf>
    <xf numFmtId="0" fontId="4" fillId="3" borderId="4" xfId="1" applyFill="1" applyBorder="1" applyAlignment="1" applyProtection="1">
      <alignment horizontal="justify" vertical="center" wrapText="1"/>
      <protection locked="0"/>
    </xf>
    <xf numFmtId="0" fontId="10" fillId="4" borderId="5" xfId="0" applyFont="1" applyFill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4" borderId="7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vertical="top" wrapText="1"/>
      <protection locked="0"/>
    </xf>
    <xf numFmtId="0" fontId="5" fillId="0" borderId="3" xfId="2" applyFont="1" applyBorder="1" applyAlignment="1" applyProtection="1">
      <alignment horizontal="center" vertical="center" wrapText="1"/>
    </xf>
    <xf numFmtId="0" fontId="0" fillId="3" borderId="0" xfId="0" applyFill="1" applyAlignment="1" applyProtection="1">
      <alignment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1" fontId="13" fillId="0" borderId="5" xfId="0" applyNumberFormat="1" applyFont="1" applyBorder="1" applyAlignment="1" applyProtection="1">
      <alignment horizontal="center" vertical="center" wrapText="1"/>
      <protection locked="0"/>
    </xf>
    <xf numFmtId="1" fontId="1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2" fillId="8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" fontId="0" fillId="8" borderId="3" xfId="0" applyNumberFormat="1" applyFill="1" applyBorder="1"/>
    <xf numFmtId="0" fontId="2" fillId="10" borderId="5" xfId="0" applyFont="1" applyFill="1" applyBorder="1" applyAlignment="1">
      <alignment horizontal="center" vertical="center" wrapText="1"/>
    </xf>
    <xf numFmtId="1" fontId="0" fillId="7" borderId="3" xfId="0" applyNumberFormat="1" applyFill="1" applyBorder="1"/>
    <xf numFmtId="0" fontId="2" fillId="9" borderId="5" xfId="0" applyFont="1" applyFill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5" fillId="3" borderId="1" xfId="1" applyFont="1" applyFill="1" applyBorder="1" applyAlignment="1" applyProtection="1">
      <alignment vertical="top" wrapText="1"/>
    </xf>
    <xf numFmtId="0" fontId="5" fillId="3" borderId="2" xfId="1" applyFont="1" applyFill="1" applyBorder="1" applyAlignment="1" applyProtection="1">
      <alignment vertical="top" wrapText="1"/>
    </xf>
    <xf numFmtId="0" fontId="4" fillId="3" borderId="2" xfId="1" applyFill="1" applyBorder="1" applyAlignment="1" applyProtection="1">
      <alignment horizontal="justify" vertical="center" wrapText="1"/>
    </xf>
    <xf numFmtId="0" fontId="0" fillId="3" borderId="0" xfId="0" applyFill="1" applyAlignment="1" applyProtection="1">
      <alignment wrapText="1"/>
    </xf>
    <xf numFmtId="0" fontId="6" fillId="3" borderId="3" xfId="1" applyFont="1" applyFill="1" applyBorder="1" applyAlignment="1" applyProtection="1">
      <alignment vertical="top" wrapText="1"/>
    </xf>
    <xf numFmtId="0" fontId="6" fillId="3" borderId="3" xfId="1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1" fillId="0" borderId="0" xfId="3" applyProtection="1"/>
    <xf numFmtId="0" fontId="12" fillId="0" borderId="7" xfId="0" applyFont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1" fontId="13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1" fontId="13" fillId="0" borderId="27" xfId="0" applyNumberFormat="1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justify" vertical="center" wrapText="1"/>
    </xf>
    <xf numFmtId="0" fontId="10" fillId="0" borderId="34" xfId="0" applyFont="1" applyFill="1" applyBorder="1" applyAlignment="1" applyProtection="1">
      <alignment horizontal="left" vertical="center" wrapText="1"/>
    </xf>
    <xf numFmtId="0" fontId="10" fillId="0" borderId="35" xfId="0" applyFont="1" applyBorder="1" applyAlignment="1" applyProtection="1">
      <alignment horizontal="justify" vertical="center" wrapText="1"/>
    </xf>
    <xf numFmtId="0" fontId="10" fillId="0" borderId="24" xfId="0" applyFont="1" applyBorder="1" applyAlignment="1" applyProtection="1">
      <alignment horizontal="justify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justify" vertical="center" wrapText="1"/>
      <protection locked="0"/>
    </xf>
    <xf numFmtId="0" fontId="10" fillId="0" borderId="26" xfId="0" applyFont="1" applyBorder="1" applyAlignment="1" applyProtection="1">
      <alignment horizontal="justify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justify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5" fillId="12" borderId="3" xfId="2" applyFont="1" applyFill="1" applyBorder="1" applyAlignment="1" applyProtection="1">
      <alignment horizontal="center" vertical="center" wrapText="1"/>
    </xf>
    <xf numFmtId="0" fontId="11" fillId="12" borderId="3" xfId="0" applyFont="1" applyFill="1" applyBorder="1" applyAlignment="1" applyProtection="1">
      <alignment horizontal="center" vertical="center" wrapText="1"/>
    </xf>
    <xf numFmtId="0" fontId="5" fillId="12" borderId="1" xfId="2" applyFont="1" applyFill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justify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justify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justify" vertical="center" wrapText="1"/>
      <protection locked="0"/>
    </xf>
    <xf numFmtId="0" fontId="10" fillId="14" borderId="49" xfId="0" applyFont="1" applyFill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10" fillId="0" borderId="51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10" fillId="16" borderId="23" xfId="0" applyFont="1" applyFill="1" applyBorder="1" applyAlignment="1" applyProtection="1">
      <alignment horizontal="center" vertical="center" wrapText="1"/>
    </xf>
    <xf numFmtId="0" fontId="10" fillId="16" borderId="53" xfId="0" applyFont="1" applyFill="1" applyBorder="1" applyAlignment="1" applyProtection="1">
      <alignment horizontal="center" vertical="center" wrapText="1"/>
    </xf>
    <xf numFmtId="0" fontId="10" fillId="16" borderId="57" xfId="0" applyFont="1" applyFill="1" applyBorder="1" applyAlignment="1" applyProtection="1">
      <alignment horizontal="center" vertical="center" wrapText="1"/>
    </xf>
    <xf numFmtId="0" fontId="10" fillId="17" borderId="31" xfId="0" applyFont="1" applyFill="1" applyBorder="1" applyAlignment="1" applyProtection="1">
      <alignment horizontal="center" vertical="center" wrapText="1"/>
    </xf>
    <xf numFmtId="0" fontId="10" fillId="17" borderId="11" xfId="0" applyFont="1" applyFill="1" applyBorder="1" applyAlignment="1" applyProtection="1">
      <alignment horizontal="center" vertical="center" wrapText="1"/>
    </xf>
    <xf numFmtId="0" fontId="10" fillId="17" borderId="32" xfId="0" applyFont="1" applyFill="1" applyBorder="1" applyAlignment="1" applyProtection="1">
      <alignment horizontal="center" vertical="center" wrapText="1"/>
    </xf>
    <xf numFmtId="0" fontId="10" fillId="17" borderId="40" xfId="0" applyFont="1" applyFill="1" applyBorder="1" applyAlignment="1" applyProtection="1">
      <alignment horizontal="center" vertical="center" wrapText="1"/>
    </xf>
    <xf numFmtId="0" fontId="10" fillId="17" borderId="36" xfId="0" applyFont="1" applyFill="1" applyBorder="1" applyAlignment="1" applyProtection="1">
      <alignment horizontal="center" vertical="center" wrapText="1"/>
    </xf>
    <xf numFmtId="0" fontId="10" fillId="17" borderId="37" xfId="0" applyFont="1" applyFill="1" applyBorder="1" applyAlignment="1" applyProtection="1">
      <alignment horizontal="center" vertical="center" wrapText="1"/>
    </xf>
    <xf numFmtId="0" fontId="10" fillId="17" borderId="42" xfId="0" applyFont="1" applyFill="1" applyBorder="1" applyAlignment="1" applyProtection="1">
      <alignment horizontal="center" vertical="center" wrapText="1"/>
    </xf>
    <xf numFmtId="0" fontId="10" fillId="17" borderId="48" xfId="0" applyFont="1" applyFill="1" applyBorder="1" applyAlignment="1" applyProtection="1">
      <alignment horizontal="center" vertical="center" wrapText="1"/>
    </xf>
    <xf numFmtId="0" fontId="10" fillId="5" borderId="44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0" fillId="16" borderId="3" xfId="0" applyFont="1" applyFill="1" applyBorder="1" applyAlignment="1" applyProtection="1">
      <alignment horizontal="center" vertical="center" wrapText="1"/>
      <protection locked="0"/>
    </xf>
    <xf numFmtId="0" fontId="10" fillId="16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Border="1" applyAlignment="1" applyProtection="1">
      <alignment horizontal="center" wrapText="1"/>
    </xf>
    <xf numFmtId="0" fontId="10" fillId="0" borderId="78" xfId="0" applyFont="1" applyBorder="1" applyAlignment="1" applyProtection="1">
      <alignment horizontal="center" vertical="center" wrapText="1"/>
    </xf>
    <xf numFmtId="0" fontId="10" fillId="16" borderId="78" xfId="0" applyFont="1" applyFill="1" applyBorder="1" applyAlignment="1" applyProtection="1">
      <alignment horizontal="center" vertical="center" wrapText="1"/>
      <protection locked="0"/>
    </xf>
    <xf numFmtId="0" fontId="10" fillId="17" borderId="3" xfId="0" applyFont="1" applyFill="1" applyBorder="1" applyAlignment="1" applyProtection="1">
      <alignment horizontal="center" vertical="center" wrapText="1"/>
      <protection locked="0"/>
    </xf>
    <xf numFmtId="0" fontId="12" fillId="17" borderId="3" xfId="0" applyFont="1" applyFill="1" applyBorder="1" applyAlignment="1" applyProtection="1">
      <alignment horizontal="center" vertical="center" wrapText="1"/>
      <protection locked="0"/>
    </xf>
    <xf numFmtId="1" fontId="13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6" xfId="0" applyFont="1" applyBorder="1" applyAlignment="1" applyProtection="1">
      <alignment horizontal="center" vertical="center" wrapText="1"/>
    </xf>
    <xf numFmtId="0" fontId="12" fillId="0" borderId="92" xfId="0" applyFont="1" applyBorder="1" applyAlignment="1" applyProtection="1">
      <alignment horizontal="center" vertical="center" wrapText="1"/>
    </xf>
    <xf numFmtId="0" fontId="13" fillId="17" borderId="21" xfId="0" applyFont="1" applyFill="1" applyBorder="1" applyAlignment="1" applyProtection="1">
      <alignment horizontal="center" vertical="center" wrapText="1"/>
    </xf>
    <xf numFmtId="0" fontId="10" fillId="17" borderId="90" xfId="0" applyFont="1" applyFill="1" applyBorder="1" applyAlignment="1" applyProtection="1">
      <alignment horizontal="center" vertical="center" wrapText="1"/>
    </xf>
    <xf numFmtId="0" fontId="12" fillId="17" borderId="86" xfId="0" applyFont="1" applyFill="1" applyBorder="1" applyAlignment="1" applyProtection="1">
      <alignment horizontal="center" vertical="center" wrapText="1"/>
    </xf>
    <xf numFmtId="0" fontId="12" fillId="16" borderId="86" xfId="0" applyFont="1" applyFill="1" applyBorder="1" applyAlignment="1" applyProtection="1">
      <alignment horizontal="center" vertical="center" wrapText="1"/>
    </xf>
    <xf numFmtId="0" fontId="12" fillId="16" borderId="86" xfId="0" applyFont="1" applyFill="1" applyBorder="1" applyAlignment="1" applyProtection="1">
      <alignment horizontal="center" vertical="center" wrapText="1"/>
      <protection locked="0"/>
    </xf>
    <xf numFmtId="1" fontId="10" fillId="16" borderId="80" xfId="0" applyNumberFormat="1" applyFont="1" applyFill="1" applyBorder="1" applyAlignment="1" applyProtection="1">
      <alignment horizontal="center" vertical="center" wrapText="1"/>
      <protection locked="0"/>
    </xf>
    <xf numFmtId="0" fontId="10" fillId="17" borderId="80" xfId="0" applyFont="1" applyFill="1" applyBorder="1" applyAlignment="1" applyProtection="1">
      <alignment horizontal="center" vertical="center" wrapText="1"/>
    </xf>
    <xf numFmtId="0" fontId="10" fillId="14" borderId="77" xfId="0" applyFont="1" applyFill="1" applyBorder="1" applyAlignment="1" applyProtection="1">
      <alignment vertical="center" wrapText="1"/>
    </xf>
    <xf numFmtId="0" fontId="10" fillId="14" borderId="84" xfId="0" applyFont="1" applyFill="1" applyBorder="1" applyAlignment="1" applyProtection="1">
      <alignment horizontal="center" vertical="center" wrapText="1"/>
    </xf>
    <xf numFmtId="0" fontId="12" fillId="2" borderId="86" xfId="0" applyFont="1" applyFill="1" applyBorder="1" applyAlignment="1" applyProtection="1">
      <alignment horizontal="center" vertical="center" wrapText="1"/>
      <protection locked="0"/>
    </xf>
    <xf numFmtId="1" fontId="10" fillId="2" borderId="80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84" xfId="0" applyNumberFormat="1" applyFont="1" applyFill="1" applyBorder="1" applyAlignment="1" applyProtection="1">
      <alignment horizontal="center" vertical="center" wrapText="1"/>
      <protection locked="0"/>
    </xf>
    <xf numFmtId="0" fontId="20" fillId="16" borderId="86" xfId="0" applyFont="1" applyFill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>
      <alignment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80" xfId="0" applyFont="1" applyBorder="1" applyAlignment="1" applyProtection="1">
      <alignment horizontal="center" vertical="center" wrapText="1"/>
      <protection locked="0"/>
    </xf>
    <xf numFmtId="0" fontId="14" fillId="0" borderId="92" xfId="0" applyFont="1" applyBorder="1" applyAlignment="1">
      <alignment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84" xfId="0" applyFont="1" applyBorder="1" applyAlignment="1" applyProtection="1">
      <alignment horizontal="center" vertical="center" wrapText="1"/>
      <protection locked="0"/>
    </xf>
    <xf numFmtId="0" fontId="13" fillId="12" borderId="94" xfId="0" applyFont="1" applyFill="1" applyBorder="1" applyAlignment="1">
      <alignment horizontal="center" vertical="center" wrapText="1"/>
    </xf>
    <xf numFmtId="0" fontId="13" fillId="12" borderId="95" xfId="0" applyFont="1" applyFill="1" applyBorder="1" applyAlignment="1">
      <alignment horizontal="center" vertical="center" wrapText="1"/>
    </xf>
    <xf numFmtId="0" fontId="15" fillId="12" borderId="95" xfId="0" applyFont="1" applyFill="1" applyBorder="1" applyAlignment="1">
      <alignment vertical="center" wrapText="1"/>
    </xf>
    <xf numFmtId="0" fontId="15" fillId="12" borderId="83" xfId="0" applyFont="1" applyFill="1" applyBorder="1" applyAlignment="1">
      <alignment vertical="center" wrapText="1"/>
    </xf>
    <xf numFmtId="0" fontId="10" fillId="12" borderId="87" xfId="0" applyFont="1" applyFill="1" applyBorder="1" applyAlignment="1" applyProtection="1">
      <alignment horizontal="center" vertical="center" wrapText="1"/>
    </xf>
    <xf numFmtId="0" fontId="10" fillId="12" borderId="88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12" borderId="88" xfId="0" applyFont="1" applyFill="1" applyBorder="1" applyAlignment="1">
      <alignment horizontal="center" vertical="center" wrapText="1"/>
    </xf>
    <xf numFmtId="0" fontId="10" fillId="12" borderId="89" xfId="0" applyFont="1" applyFill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6" xfId="0" applyFont="1" applyBorder="1" applyAlignment="1">
      <alignment vertical="center" wrapText="1"/>
    </xf>
    <xf numFmtId="0" fontId="21" fillId="0" borderId="86" xfId="0" applyFont="1" applyBorder="1" applyAlignment="1" applyProtection="1">
      <alignment horizontal="center" vertical="center" wrapText="1"/>
      <protection locked="0"/>
    </xf>
    <xf numFmtId="0" fontId="21" fillId="0" borderId="80" xfId="0" applyFont="1" applyBorder="1" applyAlignment="1" applyProtection="1">
      <alignment horizontal="center" vertical="center" wrapText="1"/>
      <protection locked="0"/>
    </xf>
    <xf numFmtId="0" fontId="10" fillId="0" borderId="92" xfId="0" applyFont="1" applyBorder="1" applyAlignment="1">
      <alignment horizontal="center" vertical="center" wrapText="1"/>
    </xf>
    <xf numFmtId="0" fontId="10" fillId="0" borderId="92" xfId="0" applyFont="1" applyBorder="1" applyAlignment="1">
      <alignment vertical="center" wrapText="1"/>
    </xf>
    <xf numFmtId="0" fontId="21" fillId="0" borderId="92" xfId="0" applyFont="1" applyBorder="1" applyAlignment="1" applyProtection="1">
      <alignment horizontal="center" vertical="center" wrapText="1"/>
      <protection locked="0"/>
    </xf>
    <xf numFmtId="0" fontId="21" fillId="0" borderId="8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</xf>
    <xf numFmtId="0" fontId="10" fillId="0" borderId="86" xfId="0" applyFont="1" applyBorder="1" applyAlignment="1" applyProtection="1">
      <alignment horizontal="center" vertical="center" wrapText="1"/>
    </xf>
    <xf numFmtId="0" fontId="10" fillId="0" borderId="92" xfId="0" applyFont="1" applyBorder="1" applyAlignment="1" applyProtection="1">
      <alignment horizontal="center" vertical="center" wrapText="1"/>
    </xf>
    <xf numFmtId="0" fontId="10" fillId="0" borderId="95" xfId="0" applyFont="1" applyBorder="1" applyAlignment="1" applyProtection="1">
      <alignment horizontal="center" vertical="center" wrapText="1"/>
    </xf>
    <xf numFmtId="0" fontId="10" fillId="12" borderId="96" xfId="0" applyFont="1" applyFill="1" applyBorder="1" applyAlignment="1" applyProtection="1">
      <alignment horizontal="center" vertical="center" wrapText="1"/>
    </xf>
    <xf numFmtId="0" fontId="10" fillId="12" borderId="97" xfId="0" applyFont="1" applyFill="1" applyBorder="1" applyAlignment="1" applyProtection="1">
      <alignment horizontal="center" vertical="center" wrapText="1"/>
    </xf>
    <xf numFmtId="0" fontId="10" fillId="16" borderId="97" xfId="0" applyFont="1" applyFill="1" applyBorder="1" applyAlignment="1" applyProtection="1">
      <alignment horizontal="center" vertical="center" wrapText="1"/>
    </xf>
    <xf numFmtId="0" fontId="10" fillId="12" borderId="98" xfId="0" applyFont="1" applyFill="1" applyBorder="1" applyAlignment="1" applyProtection="1">
      <alignment horizontal="center" vertical="center" wrapText="1"/>
    </xf>
    <xf numFmtId="0" fontId="10" fillId="17" borderId="105" xfId="0" applyFont="1" applyFill="1" applyBorder="1" applyAlignment="1" applyProtection="1">
      <alignment horizontal="center" vertical="center" wrapText="1"/>
    </xf>
    <xf numFmtId="0" fontId="10" fillId="14" borderId="104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3" fillId="12" borderId="99" xfId="0" applyFont="1" applyFill="1" applyBorder="1" applyAlignment="1" applyProtection="1">
      <alignment horizontal="center" vertical="center" wrapText="1"/>
    </xf>
    <xf numFmtId="0" fontId="13" fillId="12" borderId="100" xfId="0" applyFont="1" applyFill="1" applyBorder="1" applyAlignment="1" applyProtection="1">
      <alignment horizontal="center" vertical="center" wrapText="1"/>
    </xf>
    <xf numFmtId="0" fontId="13" fillId="12" borderId="82" xfId="0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08" xfId="0" applyFont="1" applyBorder="1" applyAlignment="1" applyProtection="1">
      <alignment horizontal="center" vertical="center" wrapText="1"/>
    </xf>
    <xf numFmtId="0" fontId="10" fillId="16" borderId="15" xfId="0" applyFont="1" applyFill="1" applyBorder="1" applyAlignment="1" applyProtection="1">
      <alignment horizontal="center" wrapText="1"/>
    </xf>
    <xf numFmtId="0" fontId="10" fillId="16" borderId="16" xfId="0" applyFont="1" applyFill="1" applyBorder="1" applyAlignment="1" applyProtection="1">
      <alignment horizontal="center" wrapText="1"/>
    </xf>
    <xf numFmtId="0" fontId="10" fillId="16" borderId="6" xfId="0" applyFont="1" applyFill="1" applyBorder="1" applyAlignment="1" applyProtection="1">
      <alignment horizontal="center" wrapText="1"/>
    </xf>
    <xf numFmtId="0" fontId="22" fillId="0" borderId="110" xfId="0" applyFont="1" applyBorder="1" applyAlignment="1">
      <alignment vertical="center" wrapText="1"/>
    </xf>
    <xf numFmtId="0" fontId="22" fillId="0" borderId="114" xfId="0" applyFont="1" applyBorder="1" applyAlignment="1">
      <alignment vertical="center" wrapText="1"/>
    </xf>
    <xf numFmtId="0" fontId="24" fillId="0" borderId="115" xfId="0" applyFont="1" applyBorder="1" applyAlignment="1">
      <alignment horizontal="center" vertical="center" wrapText="1"/>
    </xf>
    <xf numFmtId="0" fontId="24" fillId="0" borderId="119" xfId="0" applyFont="1" applyBorder="1" applyAlignment="1">
      <alignment horizontal="center" vertical="center" wrapText="1"/>
    </xf>
    <xf numFmtId="0" fontId="23" fillId="0" borderId="111" xfId="0" applyFont="1" applyBorder="1" applyAlignment="1">
      <alignment horizontal="center" vertical="center" wrapText="1"/>
    </xf>
    <xf numFmtId="0" fontId="23" fillId="0" borderId="112" xfId="0" applyFont="1" applyBorder="1" applyAlignment="1">
      <alignment horizontal="center" vertical="center" wrapText="1"/>
    </xf>
    <xf numFmtId="0" fontId="23" fillId="0" borderId="113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5" fillId="0" borderId="120" xfId="0" applyFont="1" applyBorder="1" applyAlignment="1">
      <alignment horizontal="center" vertical="center" wrapText="1"/>
    </xf>
    <xf numFmtId="0" fontId="25" fillId="0" borderId="121" xfId="0" applyFont="1" applyBorder="1" applyAlignment="1">
      <alignment horizontal="center" vertical="center" wrapText="1"/>
    </xf>
    <xf numFmtId="0" fontId="25" fillId="0" borderId="118" xfId="0" applyFont="1" applyBorder="1" applyAlignment="1">
      <alignment horizontal="center" vertical="center" wrapText="1"/>
    </xf>
    <xf numFmtId="0" fontId="25" fillId="0" borderId="116" xfId="0" applyFont="1" applyBorder="1" applyAlignment="1">
      <alignment horizontal="center" vertical="center" wrapText="1"/>
    </xf>
    <xf numFmtId="0" fontId="25" fillId="0" borderId="119" xfId="0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13" borderId="38" xfId="0" applyFont="1" applyFill="1" applyBorder="1" applyAlignment="1" applyProtection="1">
      <alignment horizontal="center" vertical="center" wrapText="1"/>
    </xf>
    <xf numFmtId="0" fontId="10" fillId="13" borderId="39" xfId="0" applyFont="1" applyFill="1" applyBorder="1" applyAlignment="1" applyProtection="1">
      <alignment horizontal="center" vertical="center" wrapText="1"/>
    </xf>
    <xf numFmtId="0" fontId="10" fillId="13" borderId="58" xfId="0" applyFont="1" applyFill="1" applyBorder="1" applyAlignment="1" applyProtection="1">
      <alignment horizontal="center" vertical="center" wrapText="1"/>
    </xf>
    <xf numFmtId="0" fontId="10" fillId="16" borderId="54" xfId="0" applyFont="1" applyFill="1" applyBorder="1" applyAlignment="1" applyProtection="1">
      <alignment horizontal="center" vertical="center" wrapText="1"/>
    </xf>
    <xf numFmtId="0" fontId="10" fillId="16" borderId="55" xfId="0" applyFont="1" applyFill="1" applyBorder="1" applyAlignment="1" applyProtection="1">
      <alignment horizontal="center" vertical="center" wrapText="1"/>
    </xf>
    <xf numFmtId="0" fontId="10" fillId="16" borderId="22" xfId="0" applyFont="1" applyFill="1" applyBorder="1" applyAlignment="1" applyProtection="1">
      <alignment horizontal="center" vertical="center" wrapText="1"/>
    </xf>
    <xf numFmtId="0" fontId="10" fillId="16" borderId="56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15" borderId="4" xfId="0" applyFont="1" applyFill="1" applyBorder="1" applyAlignment="1" applyProtection="1">
      <alignment horizontal="center" vertical="center" wrapText="1"/>
    </xf>
    <xf numFmtId="0" fontId="10" fillId="15" borderId="12" xfId="0" applyFont="1" applyFill="1" applyBorder="1" applyAlignment="1" applyProtection="1">
      <alignment horizontal="center" vertical="center" wrapText="1"/>
    </xf>
    <xf numFmtId="0" fontId="10" fillId="15" borderId="13" xfId="0" applyFont="1" applyFill="1" applyBorder="1" applyAlignment="1" applyProtection="1">
      <alignment horizontal="center" vertical="center" wrapText="1"/>
    </xf>
    <xf numFmtId="0" fontId="10" fillId="15" borderId="14" xfId="0" applyFont="1" applyFill="1" applyBorder="1" applyAlignment="1" applyProtection="1">
      <alignment horizontal="center" vertical="center" wrapText="1"/>
    </xf>
    <xf numFmtId="0" fontId="10" fillId="12" borderId="4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11" borderId="59" xfId="0" applyFont="1" applyFill="1" applyBorder="1" applyAlignment="1" applyProtection="1">
      <alignment horizontal="center" vertical="center" wrapText="1"/>
    </xf>
    <xf numFmtId="0" fontId="12" fillId="11" borderId="64" xfId="0" applyFont="1" applyFill="1" applyBorder="1" applyAlignment="1" applyProtection="1">
      <alignment horizontal="center" vertical="center" wrapText="1"/>
    </xf>
    <xf numFmtId="0" fontId="12" fillId="11" borderId="65" xfId="0" applyFont="1" applyFill="1" applyBorder="1" applyAlignment="1" applyProtection="1">
      <alignment horizontal="center" vertical="center" wrapText="1"/>
    </xf>
    <xf numFmtId="0" fontId="12" fillId="11" borderId="70" xfId="0" applyFont="1" applyFill="1" applyBorder="1" applyAlignment="1" applyProtection="1">
      <alignment horizontal="center" vertical="center" wrapText="1"/>
    </xf>
    <xf numFmtId="0" fontId="12" fillId="11" borderId="68" xfId="0" applyFont="1" applyFill="1" applyBorder="1" applyAlignment="1" applyProtection="1">
      <alignment horizontal="center" vertical="center" wrapText="1"/>
    </xf>
    <xf numFmtId="0" fontId="12" fillId="11" borderId="62" xfId="0" applyFont="1" applyFill="1" applyBorder="1" applyAlignment="1" applyProtection="1">
      <alignment horizontal="center" vertical="center" wrapText="1"/>
    </xf>
    <xf numFmtId="0" fontId="12" fillId="11" borderId="1" xfId="0" applyFont="1" applyFill="1" applyBorder="1" applyAlignment="1" applyProtection="1">
      <alignment horizontal="center" vertical="center" wrapText="1"/>
    </xf>
    <xf numFmtId="0" fontId="12" fillId="11" borderId="63" xfId="0" applyFont="1" applyFill="1" applyBorder="1" applyAlignment="1" applyProtection="1">
      <alignment horizontal="center" vertical="center" wrapText="1"/>
    </xf>
    <xf numFmtId="0" fontId="12" fillId="11" borderId="69" xfId="0" applyFont="1" applyFill="1" applyBorder="1" applyAlignment="1" applyProtection="1">
      <alignment horizontal="center" vertical="center" wrapText="1"/>
    </xf>
    <xf numFmtId="0" fontId="10" fillId="11" borderId="60" xfId="0" applyFont="1" applyFill="1" applyBorder="1" applyAlignment="1" applyProtection="1">
      <alignment horizontal="center" vertical="center" wrapText="1"/>
    </xf>
    <xf numFmtId="0" fontId="10" fillId="11" borderId="59" xfId="0" applyFont="1" applyFill="1" applyBorder="1" applyAlignment="1" applyProtection="1">
      <alignment horizontal="center" vertical="center" wrapText="1"/>
    </xf>
    <xf numFmtId="0" fontId="10" fillId="11" borderId="61" xfId="0" applyFont="1" applyFill="1" applyBorder="1" applyAlignment="1" applyProtection="1">
      <alignment horizontal="center" vertical="center" wrapText="1"/>
    </xf>
    <xf numFmtId="0" fontId="10" fillId="11" borderId="70" xfId="0" applyFont="1" applyFill="1" applyBorder="1" applyAlignment="1" applyProtection="1">
      <alignment horizontal="center" vertical="center" wrapText="1"/>
    </xf>
    <xf numFmtId="0" fontId="10" fillId="11" borderId="68" xfId="0" applyFont="1" applyFill="1" applyBorder="1" applyAlignment="1" applyProtection="1">
      <alignment horizontal="center" vertical="center" wrapText="1"/>
    </xf>
    <xf numFmtId="0" fontId="10" fillId="11" borderId="69" xfId="0" applyFont="1" applyFill="1" applyBorder="1" applyAlignment="1" applyProtection="1">
      <alignment horizontal="center" vertical="center" wrapText="1"/>
    </xf>
    <xf numFmtId="0" fontId="10" fillId="16" borderId="106" xfId="0" applyFont="1" applyFill="1" applyBorder="1" applyAlignment="1" applyProtection="1">
      <alignment horizontal="center" vertical="center" wrapText="1"/>
    </xf>
    <xf numFmtId="0" fontId="10" fillId="16" borderId="107" xfId="0" applyFont="1" applyFill="1" applyBorder="1" applyAlignment="1" applyProtection="1">
      <alignment horizontal="center" vertical="center" wrapText="1"/>
    </xf>
    <xf numFmtId="0" fontId="10" fillId="16" borderId="76" xfId="0" applyFont="1" applyFill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2" fillId="17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10" fillId="11" borderId="67" xfId="0" applyFont="1" applyFill="1" applyBorder="1" applyAlignment="1" applyProtection="1">
      <alignment horizontal="center" vertical="center" wrapText="1"/>
    </xf>
    <xf numFmtId="0" fontId="10" fillId="11" borderId="66" xfId="0" applyFont="1" applyFill="1" applyBorder="1" applyAlignment="1" applyProtection="1">
      <alignment horizontal="center" vertical="center" wrapText="1"/>
    </xf>
    <xf numFmtId="0" fontId="10" fillId="0" borderId="81" xfId="0" applyFont="1" applyBorder="1" applyAlignment="1" applyProtection="1">
      <alignment horizontal="center" vertical="center" wrapText="1"/>
    </xf>
    <xf numFmtId="0" fontId="10" fillId="0" borderId="82" xfId="0" applyFont="1" applyBorder="1" applyAlignment="1" applyProtection="1">
      <alignment horizontal="center" vertical="center" wrapText="1"/>
    </xf>
    <xf numFmtId="0" fontId="10" fillId="0" borderId="83" xfId="0" applyFont="1" applyBorder="1" applyAlignment="1" applyProtection="1">
      <alignment horizontal="center" vertical="center" wrapText="1"/>
    </xf>
    <xf numFmtId="0" fontId="10" fillId="11" borderId="2" xfId="0" applyFont="1" applyFill="1" applyBorder="1" applyAlignment="1" applyProtection="1">
      <alignment horizontal="center" vertical="center" wrapText="1"/>
    </xf>
    <xf numFmtId="0" fontId="10" fillId="18" borderId="41" xfId="0" applyFont="1" applyFill="1" applyBorder="1" applyAlignment="1" applyProtection="1">
      <alignment horizontal="center" vertical="center" wrapText="1"/>
      <protection locked="0"/>
    </xf>
    <xf numFmtId="0" fontId="10" fillId="18" borderId="28" xfId="0" applyFont="1" applyFill="1" applyBorder="1" applyAlignment="1" applyProtection="1">
      <alignment horizontal="center" vertical="center" wrapText="1"/>
      <protection locked="0"/>
    </xf>
    <xf numFmtId="0" fontId="10" fillId="18" borderId="14" xfId="0" applyFont="1" applyFill="1" applyBorder="1" applyAlignment="1" applyProtection="1">
      <alignment horizontal="center" vertical="center" wrapText="1"/>
      <protection locked="0"/>
    </xf>
    <xf numFmtId="0" fontId="10" fillId="14" borderId="72" xfId="0" applyFont="1" applyFill="1" applyBorder="1" applyAlignment="1" applyProtection="1">
      <alignment horizontal="center" vertical="center" wrapText="1"/>
    </xf>
    <xf numFmtId="0" fontId="10" fillId="14" borderId="73" xfId="0" applyFont="1" applyFill="1" applyBorder="1" applyAlignment="1" applyProtection="1">
      <alignment horizontal="center" vertical="center" wrapText="1"/>
    </xf>
    <xf numFmtId="0" fontId="10" fillId="14" borderId="74" xfId="0" applyFont="1" applyFill="1" applyBorder="1" applyAlignment="1" applyProtection="1">
      <alignment horizontal="center" vertical="center" wrapText="1"/>
    </xf>
    <xf numFmtId="0" fontId="10" fillId="0" borderId="79" xfId="0" applyFont="1" applyBorder="1" applyAlignment="1" applyProtection="1">
      <alignment horizontal="center" vertical="center" wrapText="1"/>
    </xf>
    <xf numFmtId="0" fontId="10" fillId="0" borderId="71" xfId="0" applyFont="1" applyBorder="1" applyAlignment="1" applyProtection="1">
      <alignment horizontal="center" vertical="center" wrapText="1"/>
    </xf>
    <xf numFmtId="0" fontId="10" fillId="14" borderId="94" xfId="0" applyFont="1" applyFill="1" applyBorder="1" applyAlignment="1" applyProtection="1">
      <alignment horizontal="center" vertical="center" wrapText="1"/>
    </xf>
    <xf numFmtId="0" fontId="10" fillId="14" borderId="95" xfId="0" applyFont="1" applyFill="1" applyBorder="1" applyAlignment="1" applyProtection="1">
      <alignment horizontal="center" vertical="center" wrapText="1"/>
    </xf>
    <xf numFmtId="0" fontId="10" fillId="14" borderId="83" xfId="0" applyFont="1" applyFill="1" applyBorder="1" applyAlignment="1" applyProtection="1">
      <alignment horizontal="center" vertical="center" wrapText="1"/>
    </xf>
    <xf numFmtId="0" fontId="10" fillId="16" borderId="96" xfId="0" applyFont="1" applyFill="1" applyBorder="1" applyAlignment="1" applyProtection="1">
      <alignment horizontal="center" vertical="center" wrapText="1"/>
    </xf>
    <xf numFmtId="0" fontId="10" fillId="16" borderId="97" xfId="0" applyFont="1" applyFill="1" applyBorder="1" applyAlignment="1" applyProtection="1">
      <alignment horizontal="center" vertical="center" wrapText="1"/>
    </xf>
    <xf numFmtId="0" fontId="10" fillId="16" borderId="98" xfId="0" applyFont="1" applyFill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85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0" fillId="0" borderId="90" xfId="0" applyFont="1" applyBorder="1" applyAlignment="1" applyProtection="1">
      <alignment horizontal="center" vertical="center" wrapText="1"/>
    </xf>
    <xf numFmtId="0" fontId="10" fillId="16" borderId="90" xfId="0" applyFont="1" applyFill="1" applyBorder="1" applyAlignment="1" applyProtection="1">
      <alignment horizontal="center" vertical="center" wrapText="1"/>
    </xf>
    <xf numFmtId="0" fontId="10" fillId="0" borderId="91" xfId="0" applyFont="1" applyBorder="1" applyAlignment="1" applyProtection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16" borderId="96" xfId="0" applyFont="1" applyFill="1" applyBorder="1" applyAlignment="1">
      <alignment horizontal="center"/>
    </xf>
    <xf numFmtId="0" fontId="13" fillId="16" borderId="97" xfId="0" applyFont="1" applyFill="1" applyBorder="1" applyAlignment="1">
      <alignment horizontal="center"/>
    </xf>
    <xf numFmtId="0" fontId="13" fillId="16" borderId="98" xfId="0" applyFont="1" applyFill="1" applyBorder="1" applyAlignment="1">
      <alignment horizontal="center"/>
    </xf>
    <xf numFmtId="0" fontId="10" fillId="16" borderId="103" xfId="0" applyFont="1" applyFill="1" applyBorder="1" applyAlignment="1" applyProtection="1">
      <alignment horizontal="center" vertical="center" wrapText="1"/>
    </xf>
    <xf numFmtId="0" fontId="10" fillId="16" borderId="93" xfId="0" applyFont="1" applyFill="1" applyBorder="1" applyAlignment="1" applyProtection="1">
      <alignment horizontal="center" vertical="center" wrapText="1"/>
    </xf>
    <xf numFmtId="0" fontId="10" fillId="16" borderId="104" xfId="0" applyFont="1" applyFill="1" applyBorder="1" applyAlignment="1" applyProtection="1">
      <alignment horizontal="center" vertical="center" wrapText="1"/>
    </xf>
    <xf numFmtId="0" fontId="10" fillId="0" borderId="95" xfId="0" applyFont="1" applyBorder="1" applyAlignment="1" applyProtection="1">
      <alignment horizontal="center" vertical="center" wrapText="1"/>
    </xf>
    <xf numFmtId="0" fontId="10" fillId="0" borderId="86" xfId="0" applyFont="1" applyBorder="1" applyAlignment="1" applyProtection="1">
      <alignment horizontal="center" vertical="center" wrapText="1"/>
    </xf>
    <xf numFmtId="0" fontId="10" fillId="0" borderId="92" xfId="0" applyFont="1" applyBorder="1" applyAlignment="1" applyProtection="1">
      <alignment horizontal="center" vertical="center" wrapText="1"/>
    </xf>
    <xf numFmtId="0" fontId="10" fillId="0" borderId="80" xfId="0" applyFont="1" applyBorder="1" applyAlignment="1" applyProtection="1">
      <alignment horizontal="center" vertical="center" wrapText="1"/>
    </xf>
    <xf numFmtId="0" fontId="10" fillId="0" borderId="84" xfId="0" applyFont="1" applyBorder="1" applyAlignment="1" applyProtection="1">
      <alignment horizontal="center" vertical="center" wrapText="1"/>
    </xf>
    <xf numFmtId="0" fontId="10" fillId="0" borderId="94" xfId="0" applyFont="1" applyBorder="1" applyAlignment="1" applyProtection="1">
      <alignment horizontal="center" vertical="center" wrapText="1"/>
    </xf>
    <xf numFmtId="0" fontId="10" fillId="0" borderId="95" xfId="0" applyFont="1" applyBorder="1" applyAlignment="1" applyProtection="1">
      <alignment horizontal="center" vertical="center" wrapText="1"/>
      <protection locked="0"/>
    </xf>
    <xf numFmtId="0" fontId="10" fillId="0" borderId="86" xfId="0" applyFont="1" applyBorder="1" applyAlignment="1" applyProtection="1">
      <alignment horizontal="center" vertical="center" wrapText="1"/>
      <protection locked="0"/>
    </xf>
    <xf numFmtId="0" fontId="10" fillId="0" borderId="92" xfId="0" applyFont="1" applyBorder="1" applyAlignment="1" applyProtection="1">
      <alignment horizontal="center" vertical="center" wrapText="1"/>
      <protection locked="0"/>
    </xf>
    <xf numFmtId="0" fontId="10" fillId="16" borderId="101" xfId="0" applyFont="1" applyFill="1" applyBorder="1" applyAlignment="1">
      <alignment horizontal="center" vertical="center" wrapText="1"/>
    </xf>
    <xf numFmtId="0" fontId="10" fillId="16" borderId="102" xfId="0" applyFont="1" applyFill="1" applyBorder="1" applyAlignment="1">
      <alignment horizontal="center" vertical="center" wrapText="1"/>
    </xf>
    <xf numFmtId="0" fontId="10" fillId="16" borderId="75" xfId="0" applyFont="1" applyFill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16" borderId="101" xfId="0" applyFont="1" applyFill="1" applyBorder="1" applyAlignment="1" applyProtection="1">
      <alignment horizontal="center" vertical="center" wrapText="1"/>
    </xf>
    <xf numFmtId="0" fontId="13" fillId="16" borderId="102" xfId="0" applyFont="1" applyFill="1" applyBorder="1" applyAlignment="1" applyProtection="1">
      <alignment horizontal="center" vertical="center" wrapText="1"/>
    </xf>
    <xf numFmtId="0" fontId="13" fillId="16" borderId="75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21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38EFA"/>
      <color rgb="FFFF9393"/>
      <color rgb="FFB4A3FB"/>
      <color rgb="FF91FD7F"/>
      <color rgb="FFFF6D6D"/>
      <color rgb="FFFF5B5B"/>
      <color rgb="FF79FD63"/>
      <color rgb="FFF9C763"/>
      <color rgb="FFC7BAFC"/>
      <color rgb="FFA9D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190501</xdr:colOff>
      <xdr:row>1</xdr:row>
      <xdr:rowOff>31750</xdr:rowOff>
    </xdr:from>
    <xdr:to>
      <xdr:col>1</xdr:col>
      <xdr:colOff>857251</xdr:colOff>
      <xdr:row>2</xdr:row>
      <xdr:rowOff>617340</xdr:rowOff>
    </xdr:to>
    <xdr:pic>
      <xdr:nvPicPr>
        <xdr:cNvPr id="4" name="Imagen 3" descr="Escudo-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201083"/>
          <a:ext cx="666750" cy="924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nte\Desktop\Gesti&#243;n%20del%20riesgo\Herramientas\Probabil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"/>
      <sheetName val="Matriz de calor"/>
      <sheetName val="NO MATERIALIZADO (1)"/>
      <sheetName val="NO MATERIALIZADO (2)"/>
      <sheetName val="NO MATERIALIZADO (3)"/>
      <sheetName val="NO MATERIALIZADO (4)"/>
      <sheetName val="NO MATERIALIZADO (5)"/>
    </sheetNames>
    <sheetDataSet>
      <sheetData sheetId="0">
        <row r="2">
          <cell r="J2" t="str">
            <v>Riesgo Inherente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39"/>
  <sheetViews>
    <sheetView topLeftCell="A19" zoomScaleNormal="100" workbookViewId="0">
      <selection activeCell="A37" sqref="A37"/>
    </sheetView>
  </sheetViews>
  <sheetFormatPr baseColWidth="10" defaultColWidth="0" defaultRowHeight="15" zeroHeight="1" x14ac:dyDescent="0.25"/>
  <cols>
    <col min="1" max="1" width="27.7109375" style="51" customWidth="1"/>
    <col min="2" max="2" width="38.5703125" style="51" bestFit="1" customWidth="1"/>
    <col min="3" max="3" width="33.5703125" style="51" customWidth="1"/>
    <col min="4" max="4" width="40.5703125" style="51" customWidth="1"/>
    <col min="5" max="5" width="11.42578125" style="51" customWidth="1"/>
    <col min="6" max="16384" width="11.42578125" style="51" hidden="1"/>
  </cols>
  <sheetData>
    <row r="1" spans="1:4" x14ac:dyDescent="0.25"/>
    <row r="2" spans="1:4" x14ac:dyDescent="0.25"/>
    <row r="3" spans="1:4" x14ac:dyDescent="0.25">
      <c r="A3" s="52" t="s">
        <v>0</v>
      </c>
      <c r="B3" s="21"/>
      <c r="C3" s="53" t="s">
        <v>140</v>
      </c>
      <c r="D3" s="21"/>
    </row>
    <row r="4" spans="1:4" ht="47.25" customHeight="1" x14ac:dyDescent="0.25">
      <c r="A4" s="56" t="s">
        <v>143</v>
      </c>
      <c r="B4" s="57" t="s">
        <v>141</v>
      </c>
      <c r="C4" s="57" t="s">
        <v>144</v>
      </c>
      <c r="D4" s="57" t="s">
        <v>142</v>
      </c>
    </row>
    <row r="5" spans="1:4" x14ac:dyDescent="0.25">
      <c r="A5" s="22" t="s">
        <v>1</v>
      </c>
      <c r="B5" s="22" t="s">
        <v>13</v>
      </c>
      <c r="C5" s="22" t="s">
        <v>2</v>
      </c>
      <c r="D5" s="22" t="s">
        <v>3</v>
      </c>
    </row>
    <row r="6" spans="1:4" ht="15.75" customHeight="1" x14ac:dyDescent="0.25">
      <c r="A6" s="1"/>
      <c r="B6" s="13">
        <f>IFERROR(VLOOKUP(A6:A6,'TContexto Triesgo'!$B$2:$C$9,2,0),0)</f>
        <v>0</v>
      </c>
      <c r="C6" s="2"/>
      <c r="D6" s="2"/>
    </row>
    <row r="7" spans="1:4" ht="15" customHeight="1" x14ac:dyDescent="0.25">
      <c r="A7" s="1"/>
      <c r="B7" s="13">
        <f>IFERROR(VLOOKUP(A7:A7,'TContexto Triesgo'!$B$2:$C$9,2,0),0)</f>
        <v>0</v>
      </c>
      <c r="C7" s="2"/>
      <c r="D7" s="1"/>
    </row>
    <row r="8" spans="1:4" ht="10.5" customHeight="1" x14ac:dyDescent="0.25">
      <c r="A8" s="1"/>
      <c r="B8" s="13">
        <f>IFERROR(VLOOKUP(A8:A8,'TContexto Triesgo'!$B$2:$C$9,2,0),0)</f>
        <v>0</v>
      </c>
      <c r="C8" s="2"/>
      <c r="D8" s="2"/>
    </row>
    <row r="9" spans="1:4" ht="14.25" customHeight="1" x14ac:dyDescent="0.25">
      <c r="A9" s="1"/>
      <c r="B9" s="13">
        <f>IFERROR(VLOOKUP(A9:A9,'TContexto Triesgo'!$B$2:$C$9,2,0),0)</f>
        <v>0</v>
      </c>
      <c r="C9" s="2"/>
      <c r="D9" s="2"/>
    </row>
    <row r="10" spans="1:4" x14ac:dyDescent="0.25">
      <c r="A10" s="1"/>
      <c r="B10" s="13">
        <f>IFERROR(VLOOKUP(A10:A10,'TContexto Triesgo'!$B$2:$C$9,2,0),0)</f>
        <v>0</v>
      </c>
      <c r="C10" s="2"/>
      <c r="D10" s="2"/>
    </row>
    <row r="11" spans="1:4" x14ac:dyDescent="0.25">
      <c r="A11" s="1"/>
      <c r="B11" s="13">
        <f>IFERROR(VLOOKUP(A11:A11,'TContexto Triesgo'!$B$2:$C$9,2,0),0)</f>
        <v>0</v>
      </c>
      <c r="C11" s="2"/>
      <c r="D11" s="2"/>
    </row>
    <row r="12" spans="1:4" x14ac:dyDescent="0.25">
      <c r="A12" s="1"/>
      <c r="B12" s="13">
        <f>IFERROR(VLOOKUP(A12:A12,'TContexto Triesgo'!$B$2:$C$9,2,0),0)</f>
        <v>0</v>
      </c>
      <c r="C12" s="2"/>
      <c r="D12" s="2"/>
    </row>
    <row r="13" spans="1:4" x14ac:dyDescent="0.25">
      <c r="A13" s="1"/>
      <c r="B13" s="13">
        <f>IFERROR(VLOOKUP(A13:A13,'TContexto Triesgo'!$B$2:$C$9,2,0),0)</f>
        <v>0</v>
      </c>
      <c r="C13" s="2"/>
      <c r="D13" s="2"/>
    </row>
    <row r="14" spans="1:4" x14ac:dyDescent="0.25">
      <c r="A14" s="1"/>
      <c r="B14" s="13">
        <f>IFERROR(VLOOKUP(A14:A14,'TContexto Triesgo'!$B$2:$C$9,2,0),0)</f>
        <v>0</v>
      </c>
      <c r="C14" s="2"/>
      <c r="D14" s="2"/>
    </row>
    <row r="15" spans="1:4" x14ac:dyDescent="0.25">
      <c r="A15" s="1"/>
      <c r="B15" s="13">
        <f>IFERROR(VLOOKUP(A15:A15,'TContexto Triesgo'!$B$2:$C$9,2,0),0)</f>
        <v>0</v>
      </c>
      <c r="C15" s="3"/>
      <c r="D15" s="3"/>
    </row>
    <row r="16" spans="1:4" x14ac:dyDescent="0.25">
      <c r="A16" s="6"/>
      <c r="B16" s="54"/>
      <c r="C16" s="7"/>
      <c r="D16" s="8"/>
    </row>
    <row r="17" spans="1:4" x14ac:dyDescent="0.25">
      <c r="A17" s="22" t="s">
        <v>4</v>
      </c>
      <c r="B17" s="22" t="s">
        <v>13</v>
      </c>
      <c r="C17" s="22" t="s">
        <v>5</v>
      </c>
      <c r="D17" s="22" t="s">
        <v>6</v>
      </c>
    </row>
    <row r="18" spans="1:4" ht="14.25" customHeight="1" x14ac:dyDescent="0.25">
      <c r="A18" s="2"/>
      <c r="B18" s="13">
        <f>IFERROR(VLOOKUP(A18:A18,'TContexto Triesgo'!$B$11:$C$19,2,0),0)</f>
        <v>0</v>
      </c>
      <c r="C18" s="2"/>
      <c r="D18" s="2"/>
    </row>
    <row r="19" spans="1:4" ht="14.25" customHeight="1" x14ac:dyDescent="0.25">
      <c r="A19" s="2"/>
      <c r="B19" s="13">
        <f>IFERROR(VLOOKUP(A19:A19,'TContexto Triesgo'!$B$11:$C$19,2,0),0)</f>
        <v>0</v>
      </c>
      <c r="C19" s="2"/>
      <c r="D19" s="2"/>
    </row>
    <row r="20" spans="1:4" ht="12" customHeight="1" x14ac:dyDescent="0.25">
      <c r="A20" s="2"/>
      <c r="B20" s="13">
        <f>IFERROR(VLOOKUP(A20:A20,'TContexto Triesgo'!$B$11:$C$19,2,0),0)</f>
        <v>0</v>
      </c>
      <c r="C20" s="4"/>
      <c r="D20" s="2"/>
    </row>
    <row r="21" spans="1:4" x14ac:dyDescent="0.25">
      <c r="A21" s="2"/>
      <c r="B21" s="13">
        <f>IFERROR(VLOOKUP(A21:A21,'TContexto Triesgo'!$B$11:$C$19,2,0),0)</f>
        <v>0</v>
      </c>
      <c r="C21" s="4"/>
      <c r="D21" s="4"/>
    </row>
    <row r="22" spans="1:4" x14ac:dyDescent="0.25">
      <c r="A22" s="2"/>
      <c r="B22" s="13">
        <f>IFERROR(VLOOKUP(A22:A22,'TContexto Triesgo'!$B$11:$C$19,2,0),0)</f>
        <v>0</v>
      </c>
      <c r="C22" s="4"/>
      <c r="D22" s="4"/>
    </row>
    <row r="23" spans="1:4" x14ac:dyDescent="0.25">
      <c r="A23" s="2"/>
      <c r="B23" s="13">
        <f>IFERROR(VLOOKUP(A23:A23,'TContexto Triesgo'!$B$11:$C$19,2,0),0)</f>
        <v>0</v>
      </c>
      <c r="C23" s="4"/>
      <c r="D23" s="4"/>
    </row>
    <row r="24" spans="1:4" x14ac:dyDescent="0.25">
      <c r="A24" s="2"/>
      <c r="B24" s="13">
        <f>IFERROR(VLOOKUP(A24:A24,'TContexto Triesgo'!$B$11:$C$19,2,0),0)</f>
        <v>0</v>
      </c>
      <c r="C24" s="4"/>
      <c r="D24" s="4"/>
    </row>
    <row r="25" spans="1:4" x14ac:dyDescent="0.25">
      <c r="A25" s="2"/>
      <c r="B25" s="13">
        <f>IFERROR(VLOOKUP(A25:A25,'TContexto Triesgo'!$B$11:$C$19,2,0),0)</f>
        <v>0</v>
      </c>
      <c r="C25" s="4"/>
      <c r="D25" s="4"/>
    </row>
    <row r="26" spans="1:4" x14ac:dyDescent="0.25">
      <c r="A26" s="2"/>
      <c r="B26" s="13">
        <f>IFERROR(VLOOKUP(A26:A26,'TContexto Triesgo'!$B$11:$C$19,2,0),0)</f>
        <v>0</v>
      </c>
      <c r="C26" s="4"/>
      <c r="D26" s="4"/>
    </row>
    <row r="27" spans="1:4" x14ac:dyDescent="0.25">
      <c r="A27" s="23"/>
      <c r="B27" s="55"/>
      <c r="C27" s="23"/>
      <c r="D27" s="23"/>
    </row>
    <row r="28" spans="1:4" x14ac:dyDescent="0.25">
      <c r="A28" s="22" t="s">
        <v>7</v>
      </c>
      <c r="B28" s="22" t="s">
        <v>13</v>
      </c>
      <c r="C28" s="22" t="s">
        <v>5</v>
      </c>
      <c r="D28" s="22" t="s">
        <v>6</v>
      </c>
    </row>
    <row r="29" spans="1:4" x14ac:dyDescent="0.25">
      <c r="A29" s="2"/>
      <c r="B29" s="13">
        <f>IFERROR(VLOOKUP(A29:A29,'TContexto Triesgo'!$B$21:$C$26,2,0),0)</f>
        <v>0</v>
      </c>
      <c r="C29" s="2"/>
      <c r="D29" s="2"/>
    </row>
    <row r="30" spans="1:4" ht="12.75" customHeight="1" x14ac:dyDescent="0.25">
      <c r="A30" s="2"/>
      <c r="B30" s="13">
        <f>IFERROR(VLOOKUP(A30:A30,'TContexto Triesgo'!$B$21:$C$26,2,0),0)</f>
        <v>0</v>
      </c>
      <c r="C30" s="2"/>
      <c r="D30" s="5"/>
    </row>
    <row r="31" spans="1:4" ht="13.5" customHeight="1" x14ac:dyDescent="0.25">
      <c r="A31" s="2"/>
      <c r="B31" s="13">
        <f>IFERROR(VLOOKUP(A31:A31,'TContexto Triesgo'!$B$21:$C$26,2,0),0)</f>
        <v>0</v>
      </c>
      <c r="C31" s="2"/>
      <c r="D31" s="4"/>
    </row>
    <row r="32" spans="1:4" x14ac:dyDescent="0.25">
      <c r="A32" s="2"/>
      <c r="B32" s="13">
        <f>IFERROR(VLOOKUP(A32:A32,'TContexto Triesgo'!$B$21:$C$26,2,0),0)</f>
        <v>0</v>
      </c>
      <c r="C32" s="4"/>
      <c r="D32" s="4"/>
    </row>
    <row r="33" spans="1:4" x14ac:dyDescent="0.25">
      <c r="A33" s="2"/>
      <c r="B33" s="13">
        <f>IFERROR(VLOOKUP(A33:A33,'TContexto Triesgo'!$B$21:$C$26,2,0),0)</f>
        <v>0</v>
      </c>
      <c r="C33" s="4"/>
      <c r="D33" s="4"/>
    </row>
    <row r="34" spans="1:4" x14ac:dyDescent="0.25">
      <c r="A34" s="2"/>
      <c r="B34" s="13">
        <f>IFERROR(VLOOKUP(A34:A34,'TContexto Triesgo'!$B$21:$C$26,2,0),0)</f>
        <v>0</v>
      </c>
      <c r="C34" s="4"/>
      <c r="D34" s="4"/>
    </row>
    <row r="35" spans="1:4" x14ac:dyDescent="0.25">
      <c r="A35" s="2"/>
      <c r="B35" s="13">
        <f>IFERROR(VLOOKUP(A35:A35,'TContexto Triesgo'!$B$21:$C$26,2,0),0)</f>
        <v>0</v>
      </c>
      <c r="C35" s="4"/>
      <c r="D35" s="4"/>
    </row>
    <row r="36" spans="1:4" x14ac:dyDescent="0.25">
      <c r="A36" s="2"/>
      <c r="B36" s="13">
        <f>IFERROR(VLOOKUP(A36:A36,'TContexto Triesgo'!$B$21:$C$26,2,0),0)</f>
        <v>0</v>
      </c>
      <c r="C36" s="4"/>
      <c r="D36" s="4"/>
    </row>
    <row r="37" spans="1:4" x14ac:dyDescent="0.25">
      <c r="A37" s="2"/>
      <c r="B37" s="13">
        <f>IFERROR(VLOOKUP(A37:A37,'TContexto Triesgo'!$B$21:$C$26,2,0),0)</f>
        <v>0</v>
      </c>
      <c r="C37" s="4"/>
      <c r="D37" s="4"/>
    </row>
    <row r="38" spans="1:4" x14ac:dyDescent="0.25"/>
    <row r="39" spans="1:4" x14ac:dyDescent="0.25"/>
  </sheetData>
  <sheetProtection sheet="1" objects="1" formatCells="0" formatRows="0"/>
  <dataValidations count="1">
    <dataValidation type="list" allowBlank="1" showInputMessage="1" showErrorMessage="1" sqref="A16:B16">
      <formula1>$K$62:$K$68</formula1>
    </dataValidation>
  </dataValidations>
  <pageMargins left="0.7" right="0.7" top="0.75" bottom="0.75" header="0.3" footer="0.3"/>
  <pageSetup orientation="portrait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'TContexto Triesgo'!$B$2:$B$9</xm:f>
          </x14:formula1>
          <xm:sqref>A6:A15</xm:sqref>
        </x14:dataValidation>
        <x14:dataValidation type="list" allowBlank="1" showInputMessage="1" showErrorMessage="1">
          <x14:formula1>
            <xm:f>'TContexto Triesgo'!$B$11:$B$19</xm:f>
          </x14:formula1>
          <xm:sqref>A18:A26</xm:sqref>
        </x14:dataValidation>
        <x14:dataValidation type="list" allowBlank="1" showInputMessage="1" showErrorMessage="1">
          <x14:formula1>
            <xm:f>'TContexto Triesgo'!$B$21:$B$26</xm:f>
          </x14:formula1>
          <xm:sqref>A29:A37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2:V41"/>
  <sheetViews>
    <sheetView topLeftCell="H1" zoomScale="85" zoomScaleNormal="85" workbookViewId="0">
      <selection activeCell="N13" sqref="N13"/>
    </sheetView>
  </sheetViews>
  <sheetFormatPr baseColWidth="10" defaultRowHeight="15" x14ac:dyDescent="0.25"/>
  <cols>
    <col min="3" max="3" width="19.5703125" customWidth="1"/>
    <col min="4" max="4" width="32.85546875" customWidth="1"/>
  </cols>
  <sheetData>
    <row r="2" spans="3:22" x14ac:dyDescent="0.25">
      <c r="C2" s="25">
        <v>0.25</v>
      </c>
      <c r="D2" s="29" t="s">
        <v>56</v>
      </c>
      <c r="G2" s="33">
        <f t="shared" ref="G2:K6" si="0">I31/2</f>
        <v>2.5</v>
      </c>
      <c r="H2" s="34">
        <f t="shared" si="0"/>
        <v>7.5</v>
      </c>
      <c r="I2" s="35">
        <f t="shared" si="0"/>
        <v>12.5</v>
      </c>
      <c r="J2" s="36">
        <f t="shared" si="0"/>
        <v>25</v>
      </c>
      <c r="K2" s="36">
        <f t="shared" si="0"/>
        <v>50</v>
      </c>
      <c r="N2" t="s">
        <v>273</v>
      </c>
      <c r="P2" s="188" t="s">
        <v>125</v>
      </c>
      <c r="R2" t="s">
        <v>126</v>
      </c>
      <c r="T2" t="s">
        <v>125</v>
      </c>
      <c r="V2" t="s">
        <v>207</v>
      </c>
    </row>
    <row r="3" spans="3:22" x14ac:dyDescent="0.25">
      <c r="C3" s="25">
        <v>0.5</v>
      </c>
      <c r="D3" s="29" t="s">
        <v>56</v>
      </c>
      <c r="G3" s="33">
        <f t="shared" si="0"/>
        <v>2</v>
      </c>
      <c r="H3" s="34">
        <f t="shared" si="0"/>
        <v>6</v>
      </c>
      <c r="I3" s="35">
        <f t="shared" si="0"/>
        <v>10</v>
      </c>
      <c r="J3" s="35">
        <f t="shared" si="0"/>
        <v>20</v>
      </c>
      <c r="K3" s="36">
        <f t="shared" si="0"/>
        <v>40</v>
      </c>
      <c r="N3" t="s">
        <v>123</v>
      </c>
      <c r="P3" s="188" t="s">
        <v>260</v>
      </c>
      <c r="R3" t="s">
        <v>127</v>
      </c>
      <c r="T3" t="s">
        <v>128</v>
      </c>
      <c r="V3" t="s">
        <v>208</v>
      </c>
    </row>
    <row r="4" spans="3:22" x14ac:dyDescent="0.25">
      <c r="C4" s="25">
        <v>0.75</v>
      </c>
      <c r="D4" s="29" t="s">
        <v>56</v>
      </c>
      <c r="G4" s="33">
        <f t="shared" si="0"/>
        <v>1.5</v>
      </c>
      <c r="H4" s="34">
        <f t="shared" si="0"/>
        <v>4.5</v>
      </c>
      <c r="I4" s="34">
        <f t="shared" si="0"/>
        <v>7.5</v>
      </c>
      <c r="J4" s="35">
        <f t="shared" si="0"/>
        <v>15</v>
      </c>
      <c r="K4" s="36">
        <f t="shared" si="0"/>
        <v>30</v>
      </c>
      <c r="N4" t="s">
        <v>129</v>
      </c>
      <c r="P4" s="188" t="s">
        <v>261</v>
      </c>
      <c r="R4" t="s">
        <v>130</v>
      </c>
      <c r="V4" t="s">
        <v>209</v>
      </c>
    </row>
    <row r="5" spans="3:22" x14ac:dyDescent="0.25">
      <c r="C5" s="25">
        <v>1</v>
      </c>
      <c r="D5" s="29" t="s">
        <v>56</v>
      </c>
      <c r="G5" s="33">
        <f t="shared" si="0"/>
        <v>1</v>
      </c>
      <c r="H5" s="33">
        <f t="shared" si="0"/>
        <v>3</v>
      </c>
      <c r="I5" s="34">
        <f t="shared" si="0"/>
        <v>5</v>
      </c>
      <c r="J5" s="35">
        <f t="shared" si="0"/>
        <v>10</v>
      </c>
      <c r="K5" s="35">
        <f t="shared" si="0"/>
        <v>20</v>
      </c>
      <c r="N5" t="s">
        <v>131</v>
      </c>
      <c r="P5" s="188" t="s">
        <v>262</v>
      </c>
      <c r="R5" t="s">
        <v>132</v>
      </c>
    </row>
    <row r="6" spans="3:22" x14ac:dyDescent="0.25">
      <c r="C6" s="25">
        <v>1.25</v>
      </c>
      <c r="D6" s="29" t="s">
        <v>56</v>
      </c>
      <c r="G6" s="33">
        <f t="shared" si="0"/>
        <v>0.5</v>
      </c>
      <c r="H6" s="33">
        <f t="shared" si="0"/>
        <v>1.5</v>
      </c>
      <c r="I6" s="33">
        <f t="shared" si="0"/>
        <v>2.5</v>
      </c>
      <c r="J6" s="34">
        <f t="shared" si="0"/>
        <v>5</v>
      </c>
      <c r="K6" s="35">
        <f t="shared" si="0"/>
        <v>10</v>
      </c>
      <c r="P6" s="188" t="s">
        <v>84</v>
      </c>
      <c r="R6" t="s">
        <v>133</v>
      </c>
    </row>
    <row r="7" spans="3:22" x14ac:dyDescent="0.25">
      <c r="C7" s="25">
        <v>1.5</v>
      </c>
      <c r="D7" s="29" t="s">
        <v>56</v>
      </c>
      <c r="P7" s="188" t="s">
        <v>263</v>
      </c>
      <c r="R7" t="s">
        <v>134</v>
      </c>
    </row>
    <row r="8" spans="3:22" x14ac:dyDescent="0.25">
      <c r="C8" s="25">
        <v>2</v>
      </c>
      <c r="D8" s="29" t="s">
        <v>56</v>
      </c>
      <c r="G8" s="33">
        <f t="shared" ref="G8:K12" si="1">I37/4</f>
        <v>1.25</v>
      </c>
      <c r="H8" s="33">
        <f t="shared" si="1"/>
        <v>3.75</v>
      </c>
      <c r="I8" s="34">
        <f t="shared" si="1"/>
        <v>6.25</v>
      </c>
      <c r="J8" s="35">
        <f t="shared" si="1"/>
        <v>12.5</v>
      </c>
      <c r="K8" s="36">
        <f t="shared" si="1"/>
        <v>25</v>
      </c>
      <c r="R8" t="s">
        <v>124</v>
      </c>
    </row>
    <row r="9" spans="3:22" x14ac:dyDescent="0.25">
      <c r="C9" s="25">
        <v>2.25</v>
      </c>
      <c r="D9" s="29" t="s">
        <v>56</v>
      </c>
      <c r="G9" s="33">
        <f t="shared" si="1"/>
        <v>1</v>
      </c>
      <c r="H9" s="33">
        <f t="shared" si="1"/>
        <v>3</v>
      </c>
      <c r="I9" s="34">
        <f t="shared" si="1"/>
        <v>5</v>
      </c>
      <c r="J9" s="35">
        <f t="shared" si="1"/>
        <v>10</v>
      </c>
      <c r="K9" s="35">
        <f t="shared" si="1"/>
        <v>20</v>
      </c>
      <c r="R9" t="s">
        <v>135</v>
      </c>
    </row>
    <row r="10" spans="3:22" x14ac:dyDescent="0.25">
      <c r="C10" s="25">
        <v>2.5</v>
      </c>
      <c r="D10" s="29" t="s">
        <v>56</v>
      </c>
      <c r="G10" s="33">
        <f t="shared" si="1"/>
        <v>0.75</v>
      </c>
      <c r="H10" s="33">
        <f t="shared" si="1"/>
        <v>2.25</v>
      </c>
      <c r="I10" s="33">
        <f t="shared" si="1"/>
        <v>3.75</v>
      </c>
      <c r="J10" s="34">
        <f t="shared" si="1"/>
        <v>7.5</v>
      </c>
      <c r="K10" s="35">
        <f t="shared" si="1"/>
        <v>15</v>
      </c>
      <c r="R10" t="s">
        <v>136</v>
      </c>
    </row>
    <row r="11" spans="3:22" x14ac:dyDescent="0.25">
      <c r="C11" s="25">
        <v>3</v>
      </c>
      <c r="D11" s="29" t="s">
        <v>56</v>
      </c>
      <c r="G11" s="33">
        <f t="shared" si="1"/>
        <v>0.5</v>
      </c>
      <c r="H11" s="33">
        <f t="shared" si="1"/>
        <v>1.5</v>
      </c>
      <c r="I11" s="33">
        <f t="shared" si="1"/>
        <v>2.5</v>
      </c>
      <c r="J11" s="34">
        <f t="shared" si="1"/>
        <v>5</v>
      </c>
      <c r="K11" s="35">
        <f t="shared" si="1"/>
        <v>10</v>
      </c>
      <c r="R11" t="s">
        <v>137</v>
      </c>
    </row>
    <row r="12" spans="3:22" x14ac:dyDescent="0.25">
      <c r="C12" s="25">
        <v>3.75</v>
      </c>
      <c r="D12" s="29" t="s">
        <v>56</v>
      </c>
      <c r="G12" s="33">
        <f t="shared" si="1"/>
        <v>0.25</v>
      </c>
      <c r="H12" s="33">
        <f t="shared" si="1"/>
        <v>0.75</v>
      </c>
      <c r="I12" s="33">
        <f t="shared" si="1"/>
        <v>1.25</v>
      </c>
      <c r="J12" s="33">
        <f t="shared" si="1"/>
        <v>2.5</v>
      </c>
      <c r="K12" s="34">
        <f t="shared" si="1"/>
        <v>5</v>
      </c>
    </row>
    <row r="13" spans="3:22" x14ac:dyDescent="0.25">
      <c r="C13" s="25">
        <v>4.5</v>
      </c>
      <c r="D13" s="30" t="s">
        <v>57</v>
      </c>
    </row>
    <row r="14" spans="3:22" x14ac:dyDescent="0.25">
      <c r="C14" s="25">
        <v>5</v>
      </c>
      <c r="D14" s="30" t="s">
        <v>57</v>
      </c>
    </row>
    <row r="15" spans="3:22" x14ac:dyDescent="0.25">
      <c r="C15" s="25">
        <v>6</v>
      </c>
      <c r="D15" s="30" t="s">
        <v>57</v>
      </c>
    </row>
    <row r="16" spans="3:22" x14ac:dyDescent="0.25">
      <c r="C16" s="25">
        <v>6.25</v>
      </c>
      <c r="D16" s="30" t="s">
        <v>57</v>
      </c>
    </row>
    <row r="17" spans="3:13" x14ac:dyDescent="0.25">
      <c r="C17" s="25">
        <v>7.5</v>
      </c>
      <c r="D17" s="30" t="s">
        <v>57</v>
      </c>
    </row>
    <row r="18" spans="3:13" x14ac:dyDescent="0.25">
      <c r="C18" s="25">
        <v>10</v>
      </c>
      <c r="D18" s="31" t="s">
        <v>58</v>
      </c>
    </row>
    <row r="19" spans="3:13" x14ac:dyDescent="0.25">
      <c r="C19" s="25">
        <v>12.5</v>
      </c>
      <c r="D19" s="31" t="s">
        <v>58</v>
      </c>
    </row>
    <row r="20" spans="3:13" x14ac:dyDescent="0.25">
      <c r="C20" s="25">
        <v>15</v>
      </c>
      <c r="D20" s="31" t="s">
        <v>58</v>
      </c>
    </row>
    <row r="21" spans="3:13" x14ac:dyDescent="0.25">
      <c r="C21" s="25">
        <v>20</v>
      </c>
      <c r="D21" s="31" t="s">
        <v>58</v>
      </c>
    </row>
    <row r="22" spans="3:13" x14ac:dyDescent="0.25">
      <c r="C22" s="25">
        <v>25</v>
      </c>
      <c r="D22" s="32" t="s">
        <v>59</v>
      </c>
    </row>
    <row r="23" spans="3:13" x14ac:dyDescent="0.25">
      <c r="C23" s="25">
        <v>30</v>
      </c>
      <c r="D23" s="32" t="s">
        <v>59</v>
      </c>
    </row>
    <row r="24" spans="3:13" x14ac:dyDescent="0.25">
      <c r="C24" s="25">
        <v>40</v>
      </c>
      <c r="D24" s="32" t="s">
        <v>59</v>
      </c>
    </row>
    <row r="25" spans="3:13" x14ac:dyDescent="0.25">
      <c r="C25" s="25">
        <v>50</v>
      </c>
      <c r="D25" s="32" t="s">
        <v>59</v>
      </c>
    </row>
    <row r="26" spans="3:13" x14ac:dyDescent="0.25">
      <c r="C26" s="25">
        <v>60</v>
      </c>
      <c r="D26" s="32" t="s">
        <v>59</v>
      </c>
    </row>
    <row r="27" spans="3:13" x14ac:dyDescent="0.25">
      <c r="C27" s="25">
        <v>80</v>
      </c>
      <c r="D27" s="32" t="s">
        <v>59</v>
      </c>
    </row>
    <row r="28" spans="3:13" x14ac:dyDescent="0.25">
      <c r="C28" s="25">
        <v>100</v>
      </c>
      <c r="D28" s="32" t="s">
        <v>59</v>
      </c>
    </row>
    <row r="30" spans="3:13" ht="15.75" thickBot="1" x14ac:dyDescent="0.3"/>
    <row r="31" spans="3:13" ht="15.75" thickBot="1" x14ac:dyDescent="0.3">
      <c r="C31" s="37">
        <v>5</v>
      </c>
      <c r="D31" s="38">
        <v>15</v>
      </c>
      <c r="E31" s="39">
        <v>25</v>
      </c>
      <c r="F31" s="39">
        <v>50</v>
      </c>
      <c r="G31" s="39">
        <v>100</v>
      </c>
      <c r="I31" s="37">
        <v>5</v>
      </c>
      <c r="J31" s="38">
        <v>15</v>
      </c>
      <c r="K31" s="39">
        <v>25</v>
      </c>
      <c r="L31" s="39">
        <v>50</v>
      </c>
      <c r="M31" s="39">
        <v>100</v>
      </c>
    </row>
    <row r="32" spans="3:13" ht="15.75" thickBot="1" x14ac:dyDescent="0.3">
      <c r="C32" s="40">
        <v>4</v>
      </c>
      <c r="D32" s="41">
        <v>12</v>
      </c>
      <c r="E32" s="41">
        <v>20</v>
      </c>
      <c r="F32" s="42">
        <v>40</v>
      </c>
      <c r="G32" s="42">
        <v>80</v>
      </c>
      <c r="I32" s="40">
        <v>4</v>
      </c>
      <c r="J32" s="41">
        <v>12</v>
      </c>
      <c r="K32" s="41">
        <v>20</v>
      </c>
      <c r="L32" s="42">
        <v>40</v>
      </c>
      <c r="M32" s="42">
        <v>80</v>
      </c>
    </row>
    <row r="33" spans="3:13" ht="15.75" thickBot="1" x14ac:dyDescent="0.3">
      <c r="C33" s="43">
        <v>3</v>
      </c>
      <c r="D33" s="44">
        <v>9</v>
      </c>
      <c r="E33" s="41">
        <v>15</v>
      </c>
      <c r="F33" s="42">
        <v>30</v>
      </c>
      <c r="G33" s="42">
        <v>60</v>
      </c>
      <c r="I33" s="43">
        <v>3</v>
      </c>
      <c r="J33" s="44">
        <v>9</v>
      </c>
      <c r="K33" s="41">
        <v>15</v>
      </c>
      <c r="L33" s="42">
        <v>30</v>
      </c>
      <c r="M33" s="42">
        <v>60</v>
      </c>
    </row>
    <row r="34" spans="3:13" ht="15.75" thickBot="1" x14ac:dyDescent="0.3">
      <c r="C34" s="43">
        <v>2</v>
      </c>
      <c r="D34" s="44">
        <v>6</v>
      </c>
      <c r="E34" s="41">
        <v>10</v>
      </c>
      <c r="F34" s="41">
        <v>20</v>
      </c>
      <c r="G34" s="42">
        <v>40</v>
      </c>
      <c r="I34" s="43">
        <v>2</v>
      </c>
      <c r="J34" s="44">
        <v>6</v>
      </c>
      <c r="K34" s="41">
        <v>10</v>
      </c>
      <c r="L34" s="41">
        <v>20</v>
      </c>
      <c r="M34" s="42">
        <v>40</v>
      </c>
    </row>
    <row r="35" spans="3:13" ht="15.75" thickBot="1" x14ac:dyDescent="0.3">
      <c r="C35" s="43">
        <v>1</v>
      </c>
      <c r="D35" s="45">
        <v>3</v>
      </c>
      <c r="E35" s="44">
        <v>5</v>
      </c>
      <c r="F35" s="41">
        <v>10</v>
      </c>
      <c r="G35" s="41">
        <v>20</v>
      </c>
      <c r="I35" s="43">
        <v>1</v>
      </c>
      <c r="J35" s="45">
        <v>3</v>
      </c>
      <c r="K35" s="44">
        <v>5</v>
      </c>
      <c r="L35" s="41">
        <v>10</v>
      </c>
      <c r="M35" s="41">
        <v>20</v>
      </c>
    </row>
    <row r="36" spans="3:13" ht="15.75" thickBot="1" x14ac:dyDescent="0.3"/>
    <row r="37" spans="3:13" ht="15.75" thickBot="1" x14ac:dyDescent="0.3">
      <c r="C37" s="33">
        <f>E37/4</f>
        <v>3.125</v>
      </c>
      <c r="D37" s="46">
        <f>E37/2</f>
        <v>6.25</v>
      </c>
      <c r="E37" s="38">
        <v>12.5</v>
      </c>
      <c r="F37" s="39">
        <v>25</v>
      </c>
      <c r="G37" s="47">
        <v>50</v>
      </c>
      <c r="I37" s="37">
        <v>5</v>
      </c>
      <c r="J37" s="38">
        <v>15</v>
      </c>
      <c r="K37" s="39">
        <v>25</v>
      </c>
      <c r="L37" s="39">
        <v>50</v>
      </c>
      <c r="M37" s="39">
        <v>100</v>
      </c>
    </row>
    <row r="38" spans="3:13" ht="15.75" thickBot="1" x14ac:dyDescent="0.3">
      <c r="C38" s="33">
        <f>E38/4</f>
        <v>2.5</v>
      </c>
      <c r="D38" s="46">
        <f>E38/2</f>
        <v>5</v>
      </c>
      <c r="E38" s="41">
        <v>10</v>
      </c>
      <c r="F38" s="41">
        <v>20</v>
      </c>
      <c r="G38" s="47">
        <v>40</v>
      </c>
      <c r="I38" s="40">
        <v>4</v>
      </c>
      <c r="J38" s="41">
        <v>12</v>
      </c>
      <c r="K38" s="41">
        <v>20</v>
      </c>
      <c r="L38" s="42">
        <v>40</v>
      </c>
      <c r="M38" s="42">
        <v>80</v>
      </c>
    </row>
    <row r="39" spans="3:13" ht="15.75" thickBot="1" x14ac:dyDescent="0.3">
      <c r="C39" s="33">
        <f>E39/4</f>
        <v>1.875</v>
      </c>
      <c r="D39" s="46">
        <f>E39/2</f>
        <v>3.75</v>
      </c>
      <c r="E39" s="44">
        <v>7.5</v>
      </c>
      <c r="F39" s="41">
        <v>15</v>
      </c>
      <c r="G39" s="47">
        <v>30</v>
      </c>
      <c r="I39" s="43">
        <v>3</v>
      </c>
      <c r="J39" s="44">
        <v>9</v>
      </c>
      <c r="K39" s="41">
        <v>15</v>
      </c>
      <c r="L39" s="42">
        <v>30</v>
      </c>
      <c r="M39" s="42">
        <v>60</v>
      </c>
    </row>
    <row r="40" spans="3:13" ht="15.75" thickBot="1" x14ac:dyDescent="0.3">
      <c r="C40" s="33">
        <f>E40/4</f>
        <v>1.25</v>
      </c>
      <c r="D40" s="48">
        <f>E40/2</f>
        <v>2.5</v>
      </c>
      <c r="E40" s="44">
        <v>5</v>
      </c>
      <c r="F40" s="41">
        <v>10</v>
      </c>
      <c r="G40" s="49">
        <v>20</v>
      </c>
      <c r="I40" s="43">
        <v>2</v>
      </c>
      <c r="J40" s="44">
        <v>6</v>
      </c>
      <c r="K40" s="41">
        <v>10</v>
      </c>
      <c r="L40" s="41">
        <v>20</v>
      </c>
      <c r="M40" s="42">
        <v>40</v>
      </c>
    </row>
    <row r="41" spans="3:13" ht="15.75" thickBot="1" x14ac:dyDescent="0.3">
      <c r="C41" s="33">
        <f>E41/4</f>
        <v>0.625</v>
      </c>
      <c r="D41" s="48">
        <f>E41/2</f>
        <v>1.25</v>
      </c>
      <c r="E41" s="45">
        <v>2.5</v>
      </c>
      <c r="F41" s="44">
        <v>5</v>
      </c>
      <c r="G41" s="41">
        <v>10</v>
      </c>
      <c r="I41" s="43">
        <v>1</v>
      </c>
      <c r="J41" s="45">
        <v>3</v>
      </c>
      <c r="K41" s="44">
        <v>5</v>
      </c>
      <c r="L41" s="41">
        <v>10</v>
      </c>
      <c r="M41" s="41">
        <v>20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X37"/>
  <sheetViews>
    <sheetView workbookViewId="0">
      <selection activeCell="G12" sqref="G12"/>
    </sheetView>
  </sheetViews>
  <sheetFormatPr baseColWidth="10" defaultColWidth="0" defaultRowHeight="0" customHeight="1" zeroHeight="1" x14ac:dyDescent="0.25"/>
  <cols>
    <col min="1" max="1" width="11.42578125" style="26" customWidth="1"/>
    <col min="2" max="2" width="23" style="26" customWidth="1"/>
    <col min="3" max="3" width="21.28515625" style="26" customWidth="1"/>
    <col min="4" max="5" width="16.42578125" style="26" customWidth="1"/>
    <col min="6" max="6" width="16.42578125" style="26" hidden="1" customWidth="1"/>
    <col min="7" max="7" width="39" style="26" customWidth="1"/>
    <col min="8" max="8" width="24.7109375" style="26" customWidth="1"/>
    <col min="9" max="9" width="22.85546875" style="26" customWidth="1"/>
    <col min="10" max="10" width="22.85546875" style="26" hidden="1" customWidth="1"/>
    <col min="11" max="11" width="21" style="26" customWidth="1"/>
    <col min="12" max="12" width="21" style="26" hidden="1" customWidth="1"/>
    <col min="13" max="13" width="21" style="26" customWidth="1"/>
    <col min="14" max="14" width="21" style="26" hidden="1" customWidth="1"/>
    <col min="15" max="15" width="22.85546875" style="26" customWidth="1"/>
    <col min="16" max="16" width="22.85546875" style="26" hidden="1" customWidth="1"/>
    <col min="17" max="17" width="22.85546875" style="26" customWidth="1"/>
    <col min="18" max="18" width="22.85546875" style="26" hidden="1" customWidth="1"/>
    <col min="19" max="19" width="14.28515625" style="26" customWidth="1"/>
    <col min="20" max="21" width="11.42578125" style="26" customWidth="1"/>
    <col min="22" max="24" width="0" style="26" hidden="1" customWidth="1"/>
    <col min="25" max="16384" width="11.42578125" style="26" hidden="1"/>
  </cols>
  <sheetData>
    <row r="1" spans="2:19" ht="14.25" customHeight="1" thickBot="1" x14ac:dyDescent="0.3"/>
    <row r="2" spans="2:19" ht="15" thickBot="1" x14ac:dyDescent="0.3">
      <c r="B2" s="306" t="s">
        <v>258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8"/>
    </row>
    <row r="3" spans="2:19" ht="29.25" thickBot="1" x14ac:dyDescent="0.3">
      <c r="B3" s="191" t="s">
        <v>46</v>
      </c>
      <c r="C3" s="190" t="s">
        <v>221</v>
      </c>
      <c r="D3" s="190" t="s">
        <v>259</v>
      </c>
      <c r="E3" s="190" t="s">
        <v>272</v>
      </c>
      <c r="F3" s="190" t="s">
        <v>275</v>
      </c>
      <c r="G3" s="190" t="s">
        <v>119</v>
      </c>
      <c r="H3" s="190" t="s">
        <v>120</v>
      </c>
      <c r="I3" s="190" t="s">
        <v>264</v>
      </c>
      <c r="J3" s="190" t="s">
        <v>275</v>
      </c>
      <c r="K3" s="190" t="s">
        <v>274</v>
      </c>
      <c r="L3" s="190" t="s">
        <v>275</v>
      </c>
      <c r="M3" s="190" t="s">
        <v>267</v>
      </c>
      <c r="N3" s="190" t="s">
        <v>275</v>
      </c>
      <c r="O3" s="190" t="s">
        <v>266</v>
      </c>
      <c r="P3" s="190" t="s">
        <v>275</v>
      </c>
      <c r="Q3" s="190" t="s">
        <v>265</v>
      </c>
      <c r="R3" s="190" t="s">
        <v>275</v>
      </c>
      <c r="S3" s="192" t="s">
        <v>116</v>
      </c>
    </row>
    <row r="4" spans="2:19" ht="15" thickBot="1" x14ac:dyDescent="0.3">
      <c r="B4" s="277" t="str">
        <f>Residual!C4</f>
        <v xml:space="preserve"> </v>
      </c>
      <c r="C4" s="305"/>
      <c r="D4" s="188" t="s">
        <v>125</v>
      </c>
      <c r="E4" s="18"/>
      <c r="F4" s="189">
        <f>IF(E4="Si",D13,(IF(E4="No",D13/2,0)))</f>
        <v>0</v>
      </c>
      <c r="G4" s="18"/>
      <c r="H4" s="18"/>
      <c r="I4" s="18"/>
      <c r="J4" s="189">
        <f>$F4*IF(I4="No",$J$14,0)</f>
        <v>0</v>
      </c>
      <c r="K4" s="18"/>
      <c r="L4" s="18">
        <f>$F4*IF(K4="No",$L$16,0)</f>
        <v>0</v>
      </c>
      <c r="M4" s="85"/>
      <c r="N4" s="18">
        <f>$F4*IF(M4="No",$N$14,0)</f>
        <v>0</v>
      </c>
      <c r="O4" s="18"/>
      <c r="P4" s="18">
        <f>$F4*IF(O4="No",$P$22,0)</f>
        <v>0</v>
      </c>
      <c r="Q4" s="18"/>
      <c r="R4" s="189">
        <f>$F4*IF(Q4="No",$P$22,0)</f>
        <v>0</v>
      </c>
      <c r="S4" s="194">
        <f t="shared" ref="S4:S9" si="0">F4-(J4+L4+N4+P4+R4)</f>
        <v>0</v>
      </c>
    </row>
    <row r="5" spans="2:19" ht="15" thickBot="1" x14ac:dyDescent="0.3">
      <c r="B5" s="277"/>
      <c r="C5" s="305"/>
      <c r="D5" s="188" t="s">
        <v>260</v>
      </c>
      <c r="E5" s="18"/>
      <c r="F5" s="189">
        <f>IF(E5="Si",D14,(IF(E5="No",D14,0)))</f>
        <v>0</v>
      </c>
      <c r="G5" s="18"/>
      <c r="H5" s="18"/>
      <c r="I5" s="18"/>
      <c r="J5" s="189">
        <f t="shared" ref="J5:J9" si="1">$F5*IF(I5="No",$J$14,0)</f>
        <v>0</v>
      </c>
      <c r="K5" s="18"/>
      <c r="L5" s="18">
        <f t="shared" ref="L5:L9" si="2">$F5*IF(K5="No",$L$16,0)</f>
        <v>0</v>
      </c>
      <c r="M5" s="85"/>
      <c r="N5" s="18">
        <f t="shared" ref="N5:N9" si="3">$F5*IF(M5="No",$N$14,0)</f>
        <v>0</v>
      </c>
      <c r="O5" s="18"/>
      <c r="P5" s="18">
        <f t="shared" ref="P5:P9" si="4">$F5*IF(O5="No",$P$22,0)</f>
        <v>0</v>
      </c>
      <c r="Q5" s="18"/>
      <c r="R5" s="189">
        <f t="shared" ref="R5:R9" si="5">$F5*IF(Q5="No",$P$22,0)</f>
        <v>0</v>
      </c>
      <c r="S5" s="194">
        <f t="shared" si="0"/>
        <v>0</v>
      </c>
    </row>
    <row r="6" spans="2:19" ht="15" thickBot="1" x14ac:dyDescent="0.3">
      <c r="B6" s="277"/>
      <c r="C6" s="305"/>
      <c r="D6" s="188" t="s">
        <v>261</v>
      </c>
      <c r="E6" s="18"/>
      <c r="F6" s="189">
        <f t="shared" ref="F6:F9" si="6">IF(E6="Si",D15,(IF(E6="No",D15/2,0)))</f>
        <v>0</v>
      </c>
      <c r="G6" s="18"/>
      <c r="H6" s="18"/>
      <c r="I6" s="18"/>
      <c r="J6" s="189">
        <f t="shared" si="1"/>
        <v>0</v>
      </c>
      <c r="K6" s="18"/>
      <c r="L6" s="18">
        <f t="shared" si="2"/>
        <v>0</v>
      </c>
      <c r="M6" s="85"/>
      <c r="N6" s="18">
        <f t="shared" si="3"/>
        <v>0</v>
      </c>
      <c r="O6" s="18"/>
      <c r="P6" s="18">
        <f t="shared" si="4"/>
        <v>0</v>
      </c>
      <c r="Q6" s="18"/>
      <c r="R6" s="189">
        <f t="shared" si="5"/>
        <v>0</v>
      </c>
      <c r="S6" s="194">
        <f t="shared" si="0"/>
        <v>0</v>
      </c>
    </row>
    <row r="7" spans="2:19" ht="15" customHeight="1" thickBot="1" x14ac:dyDescent="0.3">
      <c r="B7" s="277"/>
      <c r="C7" s="305"/>
      <c r="D7" s="188" t="s">
        <v>262</v>
      </c>
      <c r="E7" s="18"/>
      <c r="F7" s="189">
        <f t="shared" si="6"/>
        <v>0</v>
      </c>
      <c r="G7" s="18"/>
      <c r="H7" s="18"/>
      <c r="I7" s="18"/>
      <c r="J7" s="189">
        <f t="shared" si="1"/>
        <v>0</v>
      </c>
      <c r="K7" s="18"/>
      <c r="L7" s="18">
        <f t="shared" si="2"/>
        <v>0</v>
      </c>
      <c r="M7" s="85"/>
      <c r="N7" s="18">
        <f t="shared" si="3"/>
        <v>0</v>
      </c>
      <c r="O7" s="18"/>
      <c r="P7" s="18">
        <f t="shared" si="4"/>
        <v>0</v>
      </c>
      <c r="Q7" s="18"/>
      <c r="R7" s="189">
        <f t="shared" si="5"/>
        <v>0</v>
      </c>
      <c r="S7" s="194">
        <f t="shared" si="0"/>
        <v>0</v>
      </c>
    </row>
    <row r="8" spans="2:19" ht="15" thickBot="1" x14ac:dyDescent="0.3">
      <c r="B8" s="277"/>
      <c r="C8" s="305"/>
      <c r="D8" s="188" t="s">
        <v>276</v>
      </c>
      <c r="E8" s="18"/>
      <c r="F8" s="189">
        <f t="shared" si="6"/>
        <v>0</v>
      </c>
      <c r="G8" s="18"/>
      <c r="H8" s="18"/>
      <c r="I8" s="18"/>
      <c r="J8" s="189">
        <f t="shared" si="1"/>
        <v>0</v>
      </c>
      <c r="K8" s="18"/>
      <c r="L8" s="18">
        <f t="shared" si="2"/>
        <v>0</v>
      </c>
      <c r="M8" s="85"/>
      <c r="N8" s="18">
        <f t="shared" si="3"/>
        <v>0</v>
      </c>
      <c r="O8" s="18"/>
      <c r="P8" s="18">
        <f t="shared" si="4"/>
        <v>0</v>
      </c>
      <c r="Q8" s="18"/>
      <c r="R8" s="189">
        <f t="shared" si="5"/>
        <v>0</v>
      </c>
      <c r="S8" s="194">
        <f t="shared" si="0"/>
        <v>0</v>
      </c>
    </row>
    <row r="9" spans="2:19" ht="15" thickBot="1" x14ac:dyDescent="0.3">
      <c r="B9" s="277"/>
      <c r="C9" s="305"/>
      <c r="D9" s="188" t="s">
        <v>277</v>
      </c>
      <c r="E9" s="18"/>
      <c r="F9" s="189">
        <f t="shared" si="6"/>
        <v>0</v>
      </c>
      <c r="G9" s="18"/>
      <c r="H9" s="18"/>
      <c r="I9" s="18"/>
      <c r="J9" s="189">
        <f t="shared" si="1"/>
        <v>0</v>
      </c>
      <c r="K9" s="18"/>
      <c r="L9" s="18">
        <f t="shared" si="2"/>
        <v>0</v>
      </c>
      <c r="M9" s="85"/>
      <c r="N9" s="18">
        <f t="shared" si="3"/>
        <v>0</v>
      </c>
      <c r="O9" s="18"/>
      <c r="P9" s="18">
        <f t="shared" si="4"/>
        <v>0</v>
      </c>
      <c r="Q9" s="18"/>
      <c r="R9" s="189">
        <f t="shared" si="5"/>
        <v>0</v>
      </c>
      <c r="S9" s="193">
        <f t="shared" si="0"/>
        <v>0</v>
      </c>
    </row>
    <row r="10" spans="2:19" ht="15.75" thickBot="1" x14ac:dyDescent="0.3">
      <c r="S10" s="177">
        <f>SUM(S4:S9)</f>
        <v>0</v>
      </c>
    </row>
    <row r="11" spans="2:19" ht="14.25" x14ac:dyDescent="0.25">
      <c r="S11" s="26" t="str">
        <f>IF(S10&gt;80,"4",IF(S10&gt;60,"2",IF(S10&gt;0,"1","0")))</f>
        <v>0</v>
      </c>
    </row>
    <row r="12" spans="2:19" ht="14.25" x14ac:dyDescent="0.25"/>
    <row r="13" spans="2:19" ht="14.25" hidden="1" x14ac:dyDescent="0.25">
      <c r="C13" s="189" t="s">
        <v>125</v>
      </c>
      <c r="D13" s="26">
        <v>30</v>
      </c>
      <c r="E13" s="26" t="s">
        <v>20</v>
      </c>
      <c r="I13" s="26" t="s">
        <v>20</v>
      </c>
      <c r="J13" s="26">
        <v>0</v>
      </c>
      <c r="K13" s="26" t="s">
        <v>268</v>
      </c>
      <c r="L13" s="26">
        <v>0</v>
      </c>
      <c r="M13" s="26" t="s">
        <v>20</v>
      </c>
      <c r="N13" s="26">
        <v>0</v>
      </c>
      <c r="O13" s="26" t="s">
        <v>137</v>
      </c>
      <c r="P13" s="26">
        <v>0</v>
      </c>
    </row>
    <row r="14" spans="2:19" ht="14.25" hidden="1" x14ac:dyDescent="0.25">
      <c r="C14" s="189" t="s">
        <v>260</v>
      </c>
      <c r="D14" s="26">
        <v>10</v>
      </c>
      <c r="E14" s="26" t="s">
        <v>15</v>
      </c>
      <c r="I14" s="26" t="s">
        <v>15</v>
      </c>
      <c r="J14" s="26">
        <v>0.2</v>
      </c>
      <c r="K14" s="26" t="s">
        <v>269</v>
      </c>
      <c r="L14" s="26">
        <v>0</v>
      </c>
      <c r="M14" s="26" t="s">
        <v>15</v>
      </c>
      <c r="N14" s="26">
        <v>0.35</v>
      </c>
      <c r="O14" s="26" t="s">
        <v>136</v>
      </c>
      <c r="P14" s="26">
        <v>0</v>
      </c>
    </row>
    <row r="15" spans="2:19" ht="14.25" hidden="1" x14ac:dyDescent="0.25">
      <c r="C15" s="189" t="s">
        <v>261</v>
      </c>
      <c r="D15" s="26">
        <v>15</v>
      </c>
      <c r="I15" s="26" t="s">
        <v>271</v>
      </c>
      <c r="J15" s="26">
        <v>0</v>
      </c>
      <c r="K15" s="26" t="s">
        <v>270</v>
      </c>
      <c r="L15" s="26">
        <v>0</v>
      </c>
      <c r="O15" s="26" t="s">
        <v>135</v>
      </c>
      <c r="P15" s="26">
        <v>0</v>
      </c>
    </row>
    <row r="16" spans="2:19" ht="14.25" hidden="1" x14ac:dyDescent="0.25">
      <c r="C16" s="189" t="s">
        <v>262</v>
      </c>
      <c r="D16" s="26">
        <v>15</v>
      </c>
      <c r="K16" s="26" t="s">
        <v>15</v>
      </c>
      <c r="L16" s="26">
        <v>0.15</v>
      </c>
      <c r="O16" s="26" t="s">
        <v>124</v>
      </c>
      <c r="P16" s="26">
        <v>0</v>
      </c>
    </row>
    <row r="17" spans="3:16" ht="14.25" hidden="1" x14ac:dyDescent="0.25">
      <c r="C17" s="189" t="s">
        <v>84</v>
      </c>
      <c r="D17" s="26">
        <v>15</v>
      </c>
      <c r="K17" s="26" t="s">
        <v>271</v>
      </c>
      <c r="L17" s="26">
        <v>0</v>
      </c>
      <c r="O17" s="26" t="s">
        <v>134</v>
      </c>
      <c r="P17" s="26">
        <v>0</v>
      </c>
    </row>
    <row r="18" spans="3:16" ht="14.25" hidden="1" x14ac:dyDescent="0.25">
      <c r="C18" s="189" t="s">
        <v>263</v>
      </c>
      <c r="D18" s="26">
        <v>15</v>
      </c>
      <c r="O18" s="26" t="s">
        <v>133</v>
      </c>
      <c r="P18" s="26">
        <v>0</v>
      </c>
    </row>
    <row r="19" spans="3:16" ht="14.25" hidden="1" x14ac:dyDescent="0.25">
      <c r="O19" s="26" t="s">
        <v>132</v>
      </c>
      <c r="P19" s="26">
        <v>0</v>
      </c>
    </row>
    <row r="20" spans="3:16" ht="14.25" hidden="1" x14ac:dyDescent="0.25">
      <c r="O20" s="26" t="s">
        <v>130</v>
      </c>
      <c r="P20" s="26">
        <v>0</v>
      </c>
    </row>
    <row r="21" spans="3:16" ht="14.25" hidden="1" x14ac:dyDescent="0.25">
      <c r="O21" s="26" t="s">
        <v>127</v>
      </c>
      <c r="P21" s="26">
        <v>0</v>
      </c>
    </row>
    <row r="22" spans="3:16" ht="14.25" hidden="1" x14ac:dyDescent="0.25">
      <c r="O22" s="26" t="s">
        <v>15</v>
      </c>
      <c r="P22" s="26">
        <v>0.1</v>
      </c>
    </row>
    <row r="23" spans="3:16" ht="14.25" hidden="1" x14ac:dyDescent="0.25"/>
    <row r="24" spans="3:16" ht="14.25" hidden="1" x14ac:dyDescent="0.25"/>
    <row r="25" spans="3:16" ht="14.25" hidden="1" x14ac:dyDescent="0.25"/>
    <row r="26" spans="3:16" ht="14.25" hidden="1" x14ac:dyDescent="0.25"/>
    <row r="27" spans="3:16" ht="14.25" hidden="1" x14ac:dyDescent="0.25"/>
    <row r="28" spans="3:16" ht="14.25" hidden="1" x14ac:dyDescent="0.25"/>
    <row r="29" spans="3:16" ht="14.25" hidden="1" x14ac:dyDescent="0.25"/>
    <row r="30" spans="3:16" ht="14.25" hidden="1" x14ac:dyDescent="0.25"/>
    <row r="31" spans="3:16" ht="14.25" hidden="1" x14ac:dyDescent="0.25"/>
    <row r="32" spans="3:16" ht="14.25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</sheetData>
  <sheetProtection sheet="1" formatCells="0" formatRows="0"/>
  <mergeCells count="3">
    <mergeCell ref="B4:B9"/>
    <mergeCell ref="C4:C9"/>
    <mergeCell ref="B2:S2"/>
  </mergeCells>
  <conditionalFormatting sqref="I4:Q9">
    <cfRule type="containsText" dxfId="0" priority="1" operator="containsText" text="No">
      <formula>NOT(ISERROR(SEARCH("No",I4)))</formula>
    </cfRule>
  </conditionalFormatting>
  <dataValidations count="5">
    <dataValidation type="list" allowBlank="1" showInputMessage="1" showErrorMessage="1" sqref="E4:E9">
      <formula1>$E$13:$E$14</formula1>
    </dataValidation>
    <dataValidation type="list" allowBlank="1" showInputMessage="1" showErrorMessage="1" sqref="I4:I9">
      <formula1>$I$13:$I$15</formula1>
    </dataValidation>
    <dataValidation type="list" allowBlank="1" showInputMessage="1" showErrorMessage="1" sqref="K4:K9">
      <formula1>$K$13:$K$17</formula1>
    </dataValidation>
    <dataValidation type="list" allowBlank="1" showInputMessage="1" showErrorMessage="1" sqref="O4:O9 Q4:Q9">
      <formula1>$O$13:$O$22</formula1>
    </dataValidation>
    <dataValidation type="list" allowBlank="1" showInputMessage="1" showErrorMessage="1" sqref="M4:M9">
      <formula1>$M$13:$M$14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C19"/>
  <sheetViews>
    <sheetView topLeftCell="A2" workbookViewId="0">
      <selection activeCell="C9" sqref="C9"/>
    </sheetView>
  </sheetViews>
  <sheetFormatPr baseColWidth="10" defaultColWidth="27.5703125" defaultRowHeight="14.25" x14ac:dyDescent="0.25"/>
  <cols>
    <col min="1" max="16384" width="27.5703125" style="25"/>
  </cols>
  <sheetData>
    <row r="2" spans="2:3" x14ac:dyDescent="0.25">
      <c r="B2" s="25">
        <v>1</v>
      </c>
      <c r="C2" s="29" t="s">
        <v>56</v>
      </c>
    </row>
    <row r="3" spans="2:3" x14ac:dyDescent="0.25">
      <c r="B3" s="25">
        <v>2</v>
      </c>
      <c r="C3" s="29" t="s">
        <v>56</v>
      </c>
    </row>
    <row r="4" spans="2:3" x14ac:dyDescent="0.25">
      <c r="B4" s="25">
        <v>3</v>
      </c>
      <c r="C4" s="29" t="s">
        <v>56</v>
      </c>
    </row>
    <row r="5" spans="2:3" x14ac:dyDescent="0.25">
      <c r="B5" s="25">
        <v>4</v>
      </c>
      <c r="C5" s="30" t="s">
        <v>57</v>
      </c>
    </row>
    <row r="6" spans="2:3" x14ac:dyDescent="0.25">
      <c r="B6" s="25">
        <v>5</v>
      </c>
      <c r="C6" s="30" t="s">
        <v>57</v>
      </c>
    </row>
    <row r="7" spans="2:3" x14ac:dyDescent="0.25">
      <c r="B7" s="25">
        <v>6</v>
      </c>
      <c r="C7" s="30" t="s">
        <v>57</v>
      </c>
    </row>
    <row r="8" spans="2:3" x14ac:dyDescent="0.25">
      <c r="B8" s="25">
        <v>9</v>
      </c>
      <c r="C8" s="30" t="s">
        <v>57</v>
      </c>
    </row>
    <row r="9" spans="2:3" x14ac:dyDescent="0.25">
      <c r="B9" s="25">
        <v>10</v>
      </c>
      <c r="C9" s="31" t="s">
        <v>58</v>
      </c>
    </row>
    <row r="10" spans="2:3" x14ac:dyDescent="0.25">
      <c r="B10" s="25">
        <v>12</v>
      </c>
      <c r="C10" s="31" t="s">
        <v>58</v>
      </c>
    </row>
    <row r="11" spans="2:3" x14ac:dyDescent="0.25">
      <c r="B11" s="25">
        <v>15</v>
      </c>
      <c r="C11" s="31" t="s">
        <v>58</v>
      </c>
    </row>
    <row r="12" spans="2:3" x14ac:dyDescent="0.25">
      <c r="B12" s="25">
        <v>20</v>
      </c>
      <c r="C12" s="31" t="s">
        <v>58</v>
      </c>
    </row>
    <row r="13" spans="2:3" x14ac:dyDescent="0.25">
      <c r="B13" s="25">
        <v>25</v>
      </c>
      <c r="C13" s="32" t="s">
        <v>59</v>
      </c>
    </row>
    <row r="14" spans="2:3" x14ac:dyDescent="0.25">
      <c r="B14" s="25">
        <v>30</v>
      </c>
      <c r="C14" s="32" t="s">
        <v>59</v>
      </c>
    </row>
    <row r="15" spans="2:3" x14ac:dyDescent="0.25">
      <c r="B15" s="25">
        <v>40</v>
      </c>
      <c r="C15" s="32" t="s">
        <v>59</v>
      </c>
    </row>
    <row r="16" spans="2:3" x14ac:dyDescent="0.25">
      <c r="B16" s="25">
        <v>50</v>
      </c>
      <c r="C16" s="32" t="s">
        <v>59</v>
      </c>
    </row>
    <row r="17" spans="2:3" x14ac:dyDescent="0.25">
      <c r="B17" s="25">
        <v>60</v>
      </c>
      <c r="C17" s="32" t="s">
        <v>59</v>
      </c>
    </row>
    <row r="18" spans="2:3" x14ac:dyDescent="0.25">
      <c r="B18" s="25">
        <v>80</v>
      </c>
      <c r="C18" s="32" t="s">
        <v>59</v>
      </c>
    </row>
    <row r="19" spans="2:3" x14ac:dyDescent="0.25">
      <c r="B19" s="25">
        <v>100</v>
      </c>
      <c r="C19" s="32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H26"/>
  <sheetViews>
    <sheetView topLeftCell="B17" workbookViewId="0">
      <selection activeCell="C21" sqref="C21:C26"/>
    </sheetView>
  </sheetViews>
  <sheetFormatPr baseColWidth="10" defaultRowHeight="15" x14ac:dyDescent="0.25"/>
  <cols>
    <col min="2" max="2" width="17.140625" customWidth="1"/>
    <col min="3" max="3" width="58" customWidth="1"/>
    <col min="5" max="5" width="20.42578125" customWidth="1"/>
    <col min="6" max="6" width="68.42578125" customWidth="1"/>
  </cols>
  <sheetData>
    <row r="1" spans="2:8" ht="15.75" thickBot="1" x14ac:dyDescent="0.3"/>
    <row r="2" spans="2:8" ht="15.75" thickBot="1" x14ac:dyDescent="0.3">
      <c r="B2" s="9" t="s">
        <v>60</v>
      </c>
      <c r="C2" s="10" t="s">
        <v>66</v>
      </c>
      <c r="E2" s="14" t="s">
        <v>23</v>
      </c>
      <c r="F2" s="15" t="s">
        <v>73</v>
      </c>
      <c r="H2">
        <v>1</v>
      </c>
    </row>
    <row r="3" spans="2:8" ht="26.25" thickBot="1" x14ac:dyDescent="0.3">
      <c r="B3" s="11" t="s">
        <v>61</v>
      </c>
      <c r="C3" s="12" t="s">
        <v>67</v>
      </c>
      <c r="E3" s="16" t="s">
        <v>24</v>
      </c>
      <c r="F3" s="12" t="s">
        <v>74</v>
      </c>
      <c r="H3">
        <v>2.5</v>
      </c>
    </row>
    <row r="4" spans="2:8" ht="26.25" thickBot="1" x14ac:dyDescent="0.3">
      <c r="B4" s="11" t="s">
        <v>62</v>
      </c>
      <c r="C4" s="12" t="s">
        <v>68</v>
      </c>
      <c r="E4" s="16" t="s">
        <v>84</v>
      </c>
      <c r="F4" s="12" t="s">
        <v>75</v>
      </c>
      <c r="H4">
        <v>5</v>
      </c>
    </row>
    <row r="5" spans="2:8" ht="39" thickBot="1" x14ac:dyDescent="0.3">
      <c r="B5" s="11" t="s">
        <v>63</v>
      </c>
      <c r="C5" s="12" t="s">
        <v>69</v>
      </c>
      <c r="E5" s="16" t="s">
        <v>25</v>
      </c>
      <c r="F5" s="12" t="s">
        <v>76</v>
      </c>
      <c r="H5">
        <v>10</v>
      </c>
    </row>
    <row r="6" spans="2:8" ht="26.25" thickBot="1" x14ac:dyDescent="0.3">
      <c r="B6" s="11" t="s">
        <v>8</v>
      </c>
      <c r="C6" s="12" t="s">
        <v>70</v>
      </c>
      <c r="E6" s="16" t="s">
        <v>8</v>
      </c>
      <c r="F6" s="12" t="s">
        <v>77</v>
      </c>
      <c r="H6">
        <v>20</v>
      </c>
    </row>
    <row r="7" spans="2:8" ht="26.25" thickBot="1" x14ac:dyDescent="0.3">
      <c r="B7" s="11" t="s">
        <v>30</v>
      </c>
      <c r="C7" s="12" t="s">
        <v>71</v>
      </c>
      <c r="E7" s="16" t="s">
        <v>26</v>
      </c>
      <c r="F7" s="12" t="s">
        <v>78</v>
      </c>
    </row>
    <row r="8" spans="2:8" ht="26.25" thickBot="1" x14ac:dyDescent="0.3">
      <c r="B8" s="11" t="s">
        <v>64</v>
      </c>
      <c r="C8" s="12" t="s">
        <v>72</v>
      </c>
      <c r="E8" s="16" t="s">
        <v>27</v>
      </c>
      <c r="F8" s="12" t="s">
        <v>79</v>
      </c>
    </row>
    <row r="9" spans="2:8" ht="39" thickBot="1" x14ac:dyDescent="0.3">
      <c r="B9" s="11" t="s">
        <v>65</v>
      </c>
      <c r="C9" s="12" t="s">
        <v>9</v>
      </c>
      <c r="E9" s="16" t="s">
        <v>28</v>
      </c>
      <c r="F9" s="12" t="s">
        <v>80</v>
      </c>
    </row>
    <row r="10" spans="2:8" ht="15.75" thickBot="1" x14ac:dyDescent="0.3">
      <c r="E10" s="16" t="s">
        <v>29</v>
      </c>
      <c r="F10" s="12" t="s">
        <v>81</v>
      </c>
    </row>
    <row r="11" spans="2:8" ht="26.25" thickBot="1" x14ac:dyDescent="0.3">
      <c r="B11" s="9" t="s">
        <v>23</v>
      </c>
      <c r="C11" s="10" t="s">
        <v>93</v>
      </c>
      <c r="E11" s="16" t="s">
        <v>30</v>
      </c>
      <c r="F11" s="12" t="s">
        <v>82</v>
      </c>
    </row>
    <row r="12" spans="2:8" ht="26.25" thickBot="1" x14ac:dyDescent="0.3">
      <c r="B12" s="11" t="s">
        <v>86</v>
      </c>
      <c r="C12" s="12" t="s">
        <v>94</v>
      </c>
      <c r="E12" s="16" t="s">
        <v>85</v>
      </c>
      <c r="F12" s="12" t="s">
        <v>83</v>
      </c>
    </row>
    <row r="13" spans="2:8" ht="26.25" thickBot="1" x14ac:dyDescent="0.3">
      <c r="B13" s="11" t="s">
        <v>87</v>
      </c>
      <c r="C13" s="12" t="s">
        <v>95</v>
      </c>
    </row>
    <row r="14" spans="2:8" ht="26.25" thickBot="1" x14ac:dyDescent="0.3">
      <c r="B14" s="11" t="s">
        <v>88</v>
      </c>
      <c r="C14" s="12" t="s">
        <v>96</v>
      </c>
    </row>
    <row r="15" spans="2:8" ht="26.25" thickBot="1" x14ac:dyDescent="0.3">
      <c r="B15" s="11" t="s">
        <v>89</v>
      </c>
      <c r="C15" s="12" t="s">
        <v>97</v>
      </c>
    </row>
    <row r="16" spans="2:8" ht="26.25" thickBot="1" x14ac:dyDescent="0.3">
      <c r="B16" s="11" t="s">
        <v>90</v>
      </c>
      <c r="C16" s="12" t="s">
        <v>101</v>
      </c>
    </row>
    <row r="17" spans="2:3" ht="26.25" thickBot="1" x14ac:dyDescent="0.3">
      <c r="B17" s="11" t="s">
        <v>91</v>
      </c>
      <c r="C17" s="12" t="s">
        <v>98</v>
      </c>
    </row>
    <row r="18" spans="2:3" ht="26.25" thickBot="1" x14ac:dyDescent="0.3">
      <c r="B18" s="11" t="s">
        <v>41</v>
      </c>
      <c r="C18" s="12" t="s">
        <v>99</v>
      </c>
    </row>
    <row r="19" spans="2:3" ht="26.25" thickBot="1" x14ac:dyDescent="0.3">
      <c r="B19" s="11" t="s">
        <v>92</v>
      </c>
      <c r="C19" s="12" t="s">
        <v>100</v>
      </c>
    </row>
    <row r="20" spans="2:3" ht="15.75" thickBot="1" x14ac:dyDescent="0.3"/>
    <row r="21" spans="2:3" ht="15.75" thickBot="1" x14ac:dyDescent="0.3">
      <c r="B21" s="9" t="s">
        <v>102</v>
      </c>
      <c r="C21" s="10" t="s">
        <v>108</v>
      </c>
    </row>
    <row r="22" spans="2:3" ht="26.25" thickBot="1" x14ac:dyDescent="0.3">
      <c r="B22" s="11" t="s">
        <v>103</v>
      </c>
      <c r="C22" s="12" t="s">
        <v>12</v>
      </c>
    </row>
    <row r="23" spans="2:3" ht="26.25" thickBot="1" x14ac:dyDescent="0.3">
      <c r="B23" s="11" t="s">
        <v>104</v>
      </c>
      <c r="C23" s="12" t="s">
        <v>10</v>
      </c>
    </row>
    <row r="24" spans="2:3" ht="26.25" thickBot="1" x14ac:dyDescent="0.3">
      <c r="B24" s="11" t="s">
        <v>105</v>
      </c>
      <c r="C24" s="12" t="s">
        <v>11</v>
      </c>
    </row>
    <row r="25" spans="2:3" ht="26.25" thickBot="1" x14ac:dyDescent="0.3">
      <c r="B25" s="11" t="s">
        <v>106</v>
      </c>
      <c r="C25" s="12" t="s">
        <v>109</v>
      </c>
    </row>
    <row r="26" spans="2:3" ht="39" thickBot="1" x14ac:dyDescent="0.3">
      <c r="B26" s="11" t="s">
        <v>107</v>
      </c>
      <c r="C26" s="1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I21"/>
  <sheetViews>
    <sheetView tabSelected="1" zoomScale="90" zoomScaleNormal="90" workbookViewId="0">
      <selection activeCell="B8" sqref="B8"/>
    </sheetView>
  </sheetViews>
  <sheetFormatPr baseColWidth="10" defaultColWidth="0" defaultRowHeight="12.75" zeroHeight="1" x14ac:dyDescent="0.2"/>
  <cols>
    <col min="1" max="1" width="11.42578125" style="58" customWidth="1"/>
    <col min="2" max="2" width="18" style="58" customWidth="1"/>
    <col min="3" max="3" width="34.85546875" style="58" customWidth="1"/>
    <col min="4" max="4" width="28.85546875" style="58" customWidth="1"/>
    <col min="5" max="5" width="33.5703125" style="58" customWidth="1"/>
    <col min="6" max="6" width="29.7109375" style="58" customWidth="1"/>
    <col min="7" max="7" width="21.140625" style="58" customWidth="1"/>
    <col min="8" max="8" width="28.140625" style="58" customWidth="1"/>
    <col min="9" max="9" width="11.42578125" style="58" customWidth="1"/>
    <col min="10" max="16384" width="11.42578125" style="58" hidden="1"/>
  </cols>
  <sheetData>
    <row r="1" spans="2:8" ht="13.5" thickBot="1" x14ac:dyDescent="0.25"/>
    <row r="2" spans="2:8" ht="27" customHeight="1" x14ac:dyDescent="0.2">
      <c r="B2" s="198"/>
      <c r="C2" s="202" t="s">
        <v>281</v>
      </c>
      <c r="D2" s="203"/>
      <c r="E2" s="203"/>
      <c r="F2" s="203"/>
      <c r="G2" s="203"/>
      <c r="H2" s="204"/>
    </row>
    <row r="3" spans="2:8" ht="48.75" customHeight="1" x14ac:dyDescent="0.2">
      <c r="B3" s="199"/>
      <c r="C3" s="205"/>
      <c r="D3" s="206"/>
      <c r="E3" s="206"/>
      <c r="F3" s="206"/>
      <c r="G3" s="206"/>
      <c r="H3" s="207"/>
    </row>
    <row r="4" spans="2:8" ht="18.75" customHeight="1" thickBot="1" x14ac:dyDescent="0.25">
      <c r="B4" s="200" t="s">
        <v>279</v>
      </c>
      <c r="C4" s="201"/>
      <c r="D4" s="211" t="s">
        <v>280</v>
      </c>
      <c r="E4" s="212"/>
      <c r="F4" s="208" t="s">
        <v>278</v>
      </c>
      <c r="G4" s="209"/>
      <c r="H4" s="210"/>
    </row>
    <row r="5" spans="2:8" ht="13.5" thickBot="1" x14ac:dyDescent="0.25"/>
    <row r="6" spans="2:8" ht="13.5" thickBot="1" x14ac:dyDescent="0.25">
      <c r="B6" s="195" t="s">
        <v>33</v>
      </c>
      <c r="C6" s="196"/>
      <c r="D6" s="196"/>
      <c r="E6" s="196"/>
      <c r="F6" s="196"/>
      <c r="G6" s="196"/>
      <c r="H6" s="197"/>
    </row>
    <row r="7" spans="2:8" ht="25.5" x14ac:dyDescent="0.2">
      <c r="B7" s="120" t="s">
        <v>22</v>
      </c>
      <c r="C7" s="121" t="s">
        <v>31</v>
      </c>
      <c r="D7" s="121" t="s">
        <v>14</v>
      </c>
      <c r="E7" s="121" t="s">
        <v>248</v>
      </c>
      <c r="F7" s="121" t="s">
        <v>249</v>
      </c>
      <c r="G7" s="121" t="s">
        <v>250</v>
      </c>
      <c r="H7" s="122" t="s">
        <v>251</v>
      </c>
    </row>
    <row r="8" spans="2:8" ht="44.25" customHeight="1" thickBot="1" x14ac:dyDescent="0.25">
      <c r="B8" s="81"/>
      <c r="C8" s="82">
        <f>IFERROR(VLOOKUP(B8,'TContexto Triesgo'!$E$2:$F$13,2,0),0)</f>
        <v>0</v>
      </c>
      <c r="D8" s="83"/>
      <c r="E8" s="83"/>
      <c r="F8" s="83"/>
      <c r="G8" s="83"/>
      <c r="H8" s="84"/>
    </row>
    <row r="9" spans="2:8" hidden="1" x14ac:dyDescent="0.2">
      <c r="D9" s="59"/>
      <c r="E9" s="59"/>
      <c r="F9" s="59"/>
      <c r="G9" s="59"/>
      <c r="H9" s="59"/>
    </row>
    <row r="10" spans="2:8" hidden="1" x14ac:dyDescent="0.2">
      <c r="D10" s="58" t="s">
        <v>20</v>
      </c>
    </row>
    <row r="11" spans="2:8" hidden="1" x14ac:dyDescent="0.2">
      <c r="D11" s="58" t="s">
        <v>15</v>
      </c>
    </row>
    <row r="12" spans="2:8" x14ac:dyDescent="0.2"/>
    <row r="13" spans="2:8" x14ac:dyDescent="0.2"/>
    <row r="14" spans="2:8" x14ac:dyDescent="0.2"/>
    <row r="15" spans="2:8" x14ac:dyDescent="0.2"/>
    <row r="16" spans="2:8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</sheetData>
  <sheetProtection formatCells="0" formatRows="0"/>
  <mergeCells count="6">
    <mergeCell ref="B6:H6"/>
    <mergeCell ref="B2:B3"/>
    <mergeCell ref="B4:C4"/>
    <mergeCell ref="C2:H3"/>
    <mergeCell ref="F4:H4"/>
    <mergeCell ref="D4:E4"/>
  </mergeCells>
  <dataValidations count="1">
    <dataValidation type="list" allowBlank="1" showInputMessage="1" showErrorMessage="1" sqref="E8:H8">
      <formula1>$D$10:$D$11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'TContexto Triesgo'!$E$2:$E$12</xm:f>
          </x14:formula1>
          <xm:sqref>B8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U44"/>
  <sheetViews>
    <sheetView topLeftCell="I1" zoomScale="85" zoomScaleNormal="85" zoomScaleSheetLayoutView="70" workbookViewId="0">
      <selection activeCell="L25" sqref="L25"/>
    </sheetView>
  </sheetViews>
  <sheetFormatPr baseColWidth="10" defaultColWidth="0" defaultRowHeight="12.75" zeroHeight="1" x14ac:dyDescent="0.25"/>
  <cols>
    <col min="1" max="1" width="11.42578125" style="20" hidden="1" customWidth="1"/>
    <col min="2" max="2" width="23.85546875" style="20" hidden="1" customWidth="1"/>
    <col min="3" max="3" width="11.42578125" style="20" hidden="1" customWidth="1"/>
    <col min="4" max="4" width="25.5703125" style="20" hidden="1" customWidth="1"/>
    <col min="5" max="5" width="10.140625" style="20" hidden="1" customWidth="1"/>
    <col min="6" max="6" width="21.85546875" style="20" hidden="1" customWidth="1"/>
    <col min="7" max="7" width="25.140625" style="20" hidden="1" customWidth="1"/>
    <col min="8" max="8" width="23.140625" style="20" hidden="1" customWidth="1"/>
    <col min="9" max="9" width="51.5703125" style="20" customWidth="1"/>
    <col min="10" max="10" width="16" style="187" customWidth="1"/>
    <col min="11" max="11" width="27.42578125" style="20" customWidth="1"/>
    <col min="12" max="12" width="29" style="20" customWidth="1"/>
    <col min="13" max="13" width="24.140625" style="20" customWidth="1"/>
    <col min="14" max="14" width="37.85546875" style="20" customWidth="1"/>
    <col min="15" max="15" width="12.85546875" style="20" customWidth="1"/>
    <col min="16" max="17" width="11.7109375" style="20" bestFit="1" customWidth="1"/>
    <col min="18" max="18" width="24.140625" style="20" customWidth="1"/>
    <col min="19" max="19" width="36.5703125" style="20" customWidth="1"/>
    <col min="20" max="20" width="11.42578125" style="20" customWidth="1"/>
    <col min="21" max="21" width="11.42578125" style="20" hidden="1" customWidth="1"/>
    <col min="22" max="16384" width="11.42578125" style="20" hidden="1"/>
  </cols>
  <sheetData>
    <row r="1" spans="2:21" s="80" customFormat="1" x14ac:dyDescent="0.25">
      <c r="J1" s="223"/>
    </row>
    <row r="2" spans="2:21" s="80" customFormat="1" ht="13.5" thickBot="1" x14ac:dyDescent="0.3">
      <c r="I2" s="59"/>
      <c r="J2" s="223"/>
    </row>
    <row r="3" spans="2:21" ht="15.75" customHeight="1" thickBot="1" x14ac:dyDescent="0.3">
      <c r="I3" s="59"/>
      <c r="J3" s="223"/>
      <c r="K3" s="219" t="s">
        <v>252</v>
      </c>
      <c r="L3" s="220"/>
      <c r="M3" s="220"/>
      <c r="N3" s="221"/>
      <c r="O3" s="221"/>
      <c r="P3" s="221"/>
      <c r="Q3" s="221"/>
      <c r="R3" s="221"/>
      <c r="S3" s="222"/>
    </row>
    <row r="4" spans="2:21" ht="13.5" thickBot="1" x14ac:dyDescent="0.3">
      <c r="I4" s="59"/>
      <c r="J4" s="223"/>
      <c r="K4" s="119"/>
      <c r="L4" s="117"/>
      <c r="M4" s="117"/>
      <c r="N4" s="216" t="s">
        <v>33</v>
      </c>
      <c r="O4" s="217"/>
      <c r="P4" s="217"/>
      <c r="Q4" s="217"/>
      <c r="R4" s="218"/>
      <c r="S4" s="118"/>
    </row>
    <row r="5" spans="2:21" ht="13.5" thickBot="1" x14ac:dyDescent="0.3">
      <c r="D5" s="97" t="s">
        <v>3</v>
      </c>
      <c r="E5" s="98" t="s">
        <v>19</v>
      </c>
      <c r="F5" s="97" t="s">
        <v>21</v>
      </c>
      <c r="G5" s="97" t="s">
        <v>21</v>
      </c>
      <c r="H5" s="99" t="s">
        <v>21</v>
      </c>
      <c r="I5" s="123" t="s">
        <v>223</v>
      </c>
      <c r="J5" s="223"/>
      <c r="K5" s="124" t="s">
        <v>212</v>
      </c>
      <c r="L5" s="125" t="s">
        <v>212</v>
      </c>
      <c r="M5" s="126" t="s">
        <v>212</v>
      </c>
      <c r="N5" s="127" t="s">
        <v>211</v>
      </c>
      <c r="O5" s="125" t="s">
        <v>112</v>
      </c>
      <c r="P5" s="125" t="s">
        <v>113</v>
      </c>
      <c r="Q5" s="125" t="s">
        <v>114</v>
      </c>
      <c r="R5" s="126" t="s">
        <v>115</v>
      </c>
      <c r="S5" s="112" t="s">
        <v>32</v>
      </c>
      <c r="U5" s="20">
        <v>1</v>
      </c>
    </row>
    <row r="6" spans="2:21" x14ac:dyDescent="0.25">
      <c r="B6" s="213" t="str">
        <f>Rinherente!C4</f>
        <v xml:space="preserve"> </v>
      </c>
      <c r="C6" s="224" t="s">
        <v>16</v>
      </c>
      <c r="D6" s="17">
        <f>Contexto!D6</f>
        <v>0</v>
      </c>
      <c r="E6" s="18"/>
      <c r="F6" s="18"/>
      <c r="G6" s="18"/>
      <c r="H6" s="85"/>
      <c r="I6" s="88" t="s">
        <v>224</v>
      </c>
      <c r="J6" s="223"/>
      <c r="K6" s="94"/>
      <c r="L6" s="95"/>
      <c r="M6" s="103"/>
      <c r="N6" s="104"/>
      <c r="O6" s="96"/>
      <c r="P6" s="96"/>
      <c r="Q6" s="96"/>
      <c r="R6" s="100">
        <f>SUM(O6:Q6)</f>
        <v>0</v>
      </c>
      <c r="S6" s="113">
        <f>INDEX($N$6:$N$17,MATCH(LARGE($R$6:$R$17,1),$R$6:$R$17,0))</f>
        <v>0</v>
      </c>
      <c r="U6" s="20">
        <v>2</v>
      </c>
    </row>
    <row r="7" spans="2:21" x14ac:dyDescent="0.25">
      <c r="B7" s="214"/>
      <c r="C7" s="224"/>
      <c r="D7" s="17">
        <f>Contexto!D7</f>
        <v>0</v>
      </c>
      <c r="E7" s="18"/>
      <c r="F7" s="18"/>
      <c r="G7" s="18"/>
      <c r="H7" s="85"/>
      <c r="I7" s="86" t="s">
        <v>225</v>
      </c>
      <c r="J7" s="223"/>
      <c r="K7" s="89"/>
      <c r="L7" s="79"/>
      <c r="M7" s="105"/>
      <c r="N7" s="106"/>
      <c r="O7" s="18"/>
      <c r="P7" s="18"/>
      <c r="Q7" s="18"/>
      <c r="R7" s="115">
        <f t="shared" ref="R7:R17" si="0">SUM(O7:Q7)</f>
        <v>0</v>
      </c>
      <c r="S7" s="114">
        <f>INDEX($N$6:$N$17,MATCH(LARGE($R$6:$R$17,2),$R$6:$R$17,0))</f>
        <v>0</v>
      </c>
      <c r="U7" s="20">
        <v>3</v>
      </c>
    </row>
    <row r="8" spans="2:21" ht="26.25" thickBot="1" x14ac:dyDescent="0.3">
      <c r="B8" s="214"/>
      <c r="C8" s="224"/>
      <c r="D8" s="17">
        <f>Contexto!D8</f>
        <v>0</v>
      </c>
      <c r="E8" s="18"/>
      <c r="F8" s="18"/>
      <c r="G8" s="18"/>
      <c r="H8" s="85"/>
      <c r="I8" s="86" t="s">
        <v>226</v>
      </c>
      <c r="J8" s="223"/>
      <c r="K8" s="89"/>
      <c r="L8" s="79"/>
      <c r="M8" s="105"/>
      <c r="N8" s="107"/>
      <c r="O8" s="18"/>
      <c r="P8" s="18"/>
      <c r="Q8" s="18"/>
      <c r="R8" s="101">
        <f t="shared" si="0"/>
        <v>0</v>
      </c>
      <c r="S8" s="116">
        <f>INDEX($N$6:$N$17,MATCH(LARGE($R$6:$R$17,3),$R$6:$R$17,0))</f>
        <v>0</v>
      </c>
      <c r="U8" s="20">
        <v>4</v>
      </c>
    </row>
    <row r="9" spans="2:21" x14ac:dyDescent="0.25">
      <c r="B9" s="214"/>
      <c r="C9" s="224"/>
      <c r="D9" s="17">
        <f>Contexto!D9</f>
        <v>0</v>
      </c>
      <c r="E9" s="18"/>
      <c r="F9" s="18"/>
      <c r="G9" s="18"/>
      <c r="H9" s="85"/>
      <c r="I9" s="86" t="s">
        <v>227</v>
      </c>
      <c r="J9" s="223"/>
      <c r="K9" s="89"/>
      <c r="L9" s="79"/>
      <c r="M9" s="109"/>
      <c r="N9" s="108"/>
      <c r="O9" s="18"/>
      <c r="P9" s="18"/>
      <c r="Q9" s="18"/>
      <c r="R9" s="90">
        <f t="shared" si="0"/>
        <v>0</v>
      </c>
      <c r="U9" s="20">
        <v>5</v>
      </c>
    </row>
    <row r="10" spans="2:21" ht="25.5" x14ac:dyDescent="0.25">
      <c r="B10" s="214"/>
      <c r="C10" s="224"/>
      <c r="D10" s="17">
        <f>Contexto!D10</f>
        <v>0</v>
      </c>
      <c r="E10" s="18"/>
      <c r="F10" s="18"/>
      <c r="G10" s="18"/>
      <c r="H10" s="85"/>
      <c r="I10" s="86" t="s">
        <v>228</v>
      </c>
      <c r="J10" s="223"/>
      <c r="K10" s="89"/>
      <c r="L10" s="79"/>
      <c r="M10" s="105"/>
      <c r="N10" s="107"/>
      <c r="O10" s="18"/>
      <c r="P10" s="18"/>
      <c r="Q10" s="18"/>
      <c r="R10" s="90">
        <f t="shared" si="0"/>
        <v>0</v>
      </c>
      <c r="S10" s="102"/>
      <c r="U10" s="20">
        <v>6</v>
      </c>
    </row>
    <row r="11" spans="2:21" x14ac:dyDescent="0.25">
      <c r="B11" s="214"/>
      <c r="C11" s="224"/>
      <c r="D11" s="17">
        <f>Contexto!D11</f>
        <v>0</v>
      </c>
      <c r="E11" s="18"/>
      <c r="F11" s="18"/>
      <c r="G11" s="18"/>
      <c r="H11" s="85"/>
      <c r="I11" s="86" t="s">
        <v>229</v>
      </c>
      <c r="J11" s="223"/>
      <c r="K11" s="89"/>
      <c r="L11" s="79"/>
      <c r="M11" s="105"/>
      <c r="N11" s="107"/>
      <c r="O11" s="18"/>
      <c r="P11" s="18"/>
      <c r="Q11" s="18"/>
      <c r="R11" s="90">
        <f t="shared" si="0"/>
        <v>0</v>
      </c>
      <c r="S11" s="102"/>
      <c r="U11" s="20">
        <v>7</v>
      </c>
    </row>
    <row r="12" spans="2:21" ht="25.5" x14ac:dyDescent="0.25">
      <c r="B12" s="214"/>
      <c r="C12" s="224"/>
      <c r="D12" s="17">
        <f>Contexto!D12</f>
        <v>0</v>
      </c>
      <c r="E12" s="18"/>
      <c r="F12" s="18"/>
      <c r="G12" s="18"/>
      <c r="H12" s="85"/>
      <c r="I12" s="86" t="s">
        <v>230</v>
      </c>
      <c r="J12" s="223"/>
      <c r="K12" s="89"/>
      <c r="L12" s="79"/>
      <c r="M12" s="105"/>
      <c r="N12" s="107"/>
      <c r="O12" s="18"/>
      <c r="P12" s="18"/>
      <c r="Q12" s="18"/>
      <c r="R12" s="90">
        <f t="shared" si="0"/>
        <v>0</v>
      </c>
      <c r="S12" s="102"/>
      <c r="U12" s="20">
        <v>8</v>
      </c>
    </row>
    <row r="13" spans="2:21" ht="25.5" x14ac:dyDescent="0.25">
      <c r="B13" s="214"/>
      <c r="C13" s="224"/>
      <c r="D13" s="17">
        <f>Contexto!D13</f>
        <v>0</v>
      </c>
      <c r="E13" s="18"/>
      <c r="F13" s="18"/>
      <c r="G13" s="18"/>
      <c r="H13" s="85"/>
      <c r="I13" s="86" t="s">
        <v>231</v>
      </c>
      <c r="J13" s="223"/>
      <c r="K13" s="89"/>
      <c r="L13" s="79"/>
      <c r="M13" s="105"/>
      <c r="N13" s="107"/>
      <c r="O13" s="18"/>
      <c r="P13" s="18"/>
      <c r="Q13" s="18"/>
      <c r="R13" s="90">
        <f t="shared" si="0"/>
        <v>0</v>
      </c>
      <c r="U13" s="20">
        <v>9</v>
      </c>
    </row>
    <row r="14" spans="2:21" ht="25.5" x14ac:dyDescent="0.25">
      <c r="B14" s="214"/>
      <c r="C14" s="224"/>
      <c r="D14" s="17">
        <f>Contexto!D14</f>
        <v>0</v>
      </c>
      <c r="E14" s="18"/>
      <c r="F14" s="18"/>
      <c r="G14" s="18"/>
      <c r="H14" s="85"/>
      <c r="I14" s="86" t="s">
        <v>232</v>
      </c>
      <c r="J14" s="223"/>
      <c r="K14" s="89"/>
      <c r="L14" s="79"/>
      <c r="M14" s="105"/>
      <c r="N14" s="107"/>
      <c r="O14" s="18"/>
      <c r="P14" s="18"/>
      <c r="Q14" s="18"/>
      <c r="R14" s="90">
        <f t="shared" si="0"/>
        <v>0</v>
      </c>
      <c r="U14" s="20">
        <v>10</v>
      </c>
    </row>
    <row r="15" spans="2:21" ht="25.5" x14ac:dyDescent="0.25">
      <c r="B15" s="214"/>
      <c r="C15" s="224"/>
      <c r="D15" s="17">
        <f>Contexto!D15</f>
        <v>0</v>
      </c>
      <c r="E15" s="18"/>
      <c r="F15" s="18"/>
      <c r="G15" s="18"/>
      <c r="H15" s="85"/>
      <c r="I15" s="86" t="s">
        <v>233</v>
      </c>
      <c r="J15" s="223"/>
      <c r="K15" s="89"/>
      <c r="L15" s="79"/>
      <c r="M15" s="105"/>
      <c r="N15" s="107"/>
      <c r="O15" s="18"/>
      <c r="P15" s="18"/>
      <c r="Q15" s="18"/>
      <c r="R15" s="90">
        <f t="shared" si="0"/>
        <v>0</v>
      </c>
    </row>
    <row r="16" spans="2:21" ht="25.5" x14ac:dyDescent="0.25">
      <c r="B16" s="214"/>
      <c r="C16" s="224"/>
      <c r="D16" s="20" t="s">
        <v>111</v>
      </c>
      <c r="E16" s="18"/>
      <c r="F16" s="18"/>
      <c r="G16" s="18"/>
      <c r="H16" s="85"/>
      <c r="I16" s="86" t="s">
        <v>234</v>
      </c>
      <c r="J16" s="223"/>
      <c r="K16" s="89"/>
      <c r="L16" s="79"/>
      <c r="M16" s="105"/>
      <c r="N16" s="107"/>
      <c r="O16" s="18"/>
      <c r="P16" s="18"/>
      <c r="Q16" s="18"/>
      <c r="R16" s="90">
        <f t="shared" si="0"/>
        <v>0</v>
      </c>
    </row>
    <row r="17" spans="2:18" ht="26.25" thickBot="1" x14ac:dyDescent="0.3">
      <c r="B17" s="214"/>
      <c r="D17" s="97" t="s">
        <v>6</v>
      </c>
      <c r="E17" s="98" t="s">
        <v>19</v>
      </c>
      <c r="F17" s="97" t="s">
        <v>21</v>
      </c>
      <c r="G17" s="97" t="s">
        <v>21</v>
      </c>
      <c r="H17" s="99" t="s">
        <v>21</v>
      </c>
      <c r="I17" s="86" t="s">
        <v>235</v>
      </c>
      <c r="J17" s="223"/>
      <c r="K17" s="91"/>
      <c r="L17" s="92"/>
      <c r="M17" s="111"/>
      <c r="N17" s="110"/>
      <c r="O17" s="83"/>
      <c r="P17" s="83"/>
      <c r="Q17" s="83"/>
      <c r="R17" s="93">
        <f t="shared" si="0"/>
        <v>0</v>
      </c>
    </row>
    <row r="18" spans="2:18" ht="25.5" x14ac:dyDescent="0.25">
      <c r="B18" s="214"/>
      <c r="C18" s="225" t="s">
        <v>17</v>
      </c>
      <c r="D18" s="17">
        <f>Contexto!D18</f>
        <v>0</v>
      </c>
      <c r="E18" s="18"/>
      <c r="F18" s="18"/>
      <c r="G18" s="18"/>
      <c r="H18" s="85"/>
      <c r="I18" s="86" t="s">
        <v>236</v>
      </c>
      <c r="J18" s="223"/>
      <c r="K18" s="77"/>
      <c r="L18" s="77"/>
    </row>
    <row r="19" spans="2:18" ht="25.5" x14ac:dyDescent="0.25">
      <c r="B19" s="214"/>
      <c r="C19" s="226"/>
      <c r="D19" s="17">
        <f>Contexto!D19</f>
        <v>0</v>
      </c>
      <c r="E19" s="18"/>
      <c r="F19" s="18"/>
      <c r="G19" s="18"/>
      <c r="H19" s="85"/>
      <c r="I19" s="86" t="s">
        <v>237</v>
      </c>
      <c r="J19" s="223"/>
      <c r="K19" s="77"/>
      <c r="L19" s="77"/>
    </row>
    <row r="20" spans="2:18" ht="25.5" x14ac:dyDescent="0.25">
      <c r="B20" s="214"/>
      <c r="C20" s="226"/>
      <c r="D20" s="17">
        <f>Contexto!D20</f>
        <v>0</v>
      </c>
      <c r="E20" s="18"/>
      <c r="F20" s="18"/>
      <c r="G20" s="18"/>
      <c r="H20" s="85"/>
      <c r="I20" s="86" t="s">
        <v>238</v>
      </c>
      <c r="J20" s="223"/>
      <c r="K20" s="77"/>
      <c r="L20" s="77"/>
    </row>
    <row r="21" spans="2:18" ht="25.5" x14ac:dyDescent="0.25">
      <c r="B21" s="214"/>
      <c r="C21" s="226"/>
      <c r="D21" s="17">
        <f>Contexto!D21</f>
        <v>0</v>
      </c>
      <c r="E21" s="18"/>
      <c r="F21" s="18"/>
      <c r="G21" s="18"/>
      <c r="H21" s="85"/>
      <c r="I21" s="86" t="s">
        <v>239</v>
      </c>
      <c r="J21" s="223"/>
      <c r="K21" s="77"/>
      <c r="L21" s="77"/>
    </row>
    <row r="22" spans="2:18" ht="25.5" x14ac:dyDescent="0.25">
      <c r="B22" s="214"/>
      <c r="C22" s="226"/>
      <c r="D22" s="17">
        <f>Contexto!D22</f>
        <v>0</v>
      </c>
      <c r="E22" s="18"/>
      <c r="F22" s="18"/>
      <c r="G22" s="18"/>
      <c r="H22" s="85"/>
      <c r="I22" s="86" t="s">
        <v>240</v>
      </c>
      <c r="J22" s="223"/>
      <c r="K22" s="77"/>
      <c r="L22" s="77"/>
    </row>
    <row r="23" spans="2:18" ht="25.5" x14ac:dyDescent="0.25">
      <c r="B23" s="214"/>
      <c r="C23" s="226"/>
      <c r="D23" s="17">
        <f>Contexto!D23</f>
        <v>0</v>
      </c>
      <c r="E23" s="18"/>
      <c r="F23" s="18"/>
      <c r="G23" s="18"/>
      <c r="H23" s="85"/>
      <c r="I23" s="86" t="s">
        <v>241</v>
      </c>
      <c r="J23" s="223"/>
      <c r="K23" s="77"/>
      <c r="L23" s="77"/>
    </row>
    <row r="24" spans="2:18" ht="25.5" x14ac:dyDescent="0.25">
      <c r="B24" s="214"/>
      <c r="C24" s="226"/>
      <c r="D24" s="17">
        <f>Contexto!D24</f>
        <v>0</v>
      </c>
      <c r="E24" s="18"/>
      <c r="F24" s="18"/>
      <c r="G24" s="18"/>
      <c r="H24" s="85"/>
      <c r="I24" s="86" t="s">
        <v>242</v>
      </c>
      <c r="J24" s="223"/>
      <c r="K24" s="77"/>
      <c r="L24" s="77"/>
    </row>
    <row r="25" spans="2:18" ht="25.5" x14ac:dyDescent="0.25">
      <c r="B25" s="214"/>
      <c r="C25" s="226"/>
      <c r="D25" s="17">
        <f>Contexto!D25</f>
        <v>0</v>
      </c>
      <c r="E25" s="18"/>
      <c r="F25" s="18"/>
      <c r="G25" s="18"/>
      <c r="H25" s="85"/>
      <c r="I25" s="86" t="s">
        <v>243</v>
      </c>
      <c r="J25" s="223"/>
      <c r="K25" s="77"/>
      <c r="L25" s="77"/>
    </row>
    <row r="26" spans="2:18" ht="25.5" x14ac:dyDescent="0.25">
      <c r="B26" s="214"/>
      <c r="C26" s="226"/>
      <c r="D26" s="17">
        <f>Contexto!D26</f>
        <v>0</v>
      </c>
      <c r="E26" s="18"/>
      <c r="F26" s="18"/>
      <c r="G26" s="18"/>
      <c r="H26" s="85"/>
      <c r="I26" s="86" t="s">
        <v>244</v>
      </c>
      <c r="J26" s="223"/>
      <c r="K26" s="77"/>
      <c r="L26" s="77"/>
    </row>
    <row r="27" spans="2:18" ht="25.5" x14ac:dyDescent="0.25">
      <c r="B27" s="214"/>
      <c r="C27" s="227"/>
      <c r="D27" s="20" t="s">
        <v>111</v>
      </c>
      <c r="E27" s="18"/>
      <c r="F27" s="18"/>
      <c r="G27" s="18"/>
      <c r="H27" s="85"/>
      <c r="I27" s="86" t="s">
        <v>245</v>
      </c>
      <c r="J27" s="223"/>
      <c r="K27" s="77"/>
      <c r="L27" s="77"/>
    </row>
    <row r="28" spans="2:18" ht="18.75" customHeight="1" thickBot="1" x14ac:dyDescent="0.3">
      <c r="B28" s="214"/>
      <c r="D28" s="97" t="s">
        <v>6</v>
      </c>
      <c r="E28" s="98" t="s">
        <v>19</v>
      </c>
      <c r="F28" s="97" t="s">
        <v>21</v>
      </c>
      <c r="G28" s="97" t="s">
        <v>21</v>
      </c>
      <c r="H28" s="99" t="s">
        <v>21</v>
      </c>
      <c r="I28" s="87" t="s">
        <v>246</v>
      </c>
      <c r="J28" s="223"/>
      <c r="K28" s="78"/>
      <c r="L28" s="78"/>
    </row>
    <row r="29" spans="2:18" ht="12.75" customHeight="1" x14ac:dyDescent="0.25">
      <c r="B29" s="214"/>
      <c r="C29" s="228" t="s">
        <v>18</v>
      </c>
      <c r="D29" s="17">
        <f>Contexto!D29</f>
        <v>0</v>
      </c>
      <c r="E29" s="18"/>
      <c r="F29" s="18"/>
      <c r="G29" s="18"/>
      <c r="H29" s="18"/>
      <c r="I29" s="76"/>
      <c r="J29" s="223"/>
      <c r="K29" s="76"/>
      <c r="L29" s="76"/>
    </row>
    <row r="30" spans="2:18" ht="12.75" hidden="1" customHeight="1" x14ac:dyDescent="0.25">
      <c r="B30" s="214"/>
      <c r="C30" s="228"/>
      <c r="D30" s="17">
        <f>Contexto!D30</f>
        <v>0</v>
      </c>
      <c r="E30" s="18"/>
      <c r="F30" s="18"/>
      <c r="G30" s="18"/>
      <c r="H30" s="18"/>
      <c r="I30" s="76"/>
      <c r="J30" s="223"/>
      <c r="K30" s="76"/>
      <c r="L30" s="76"/>
    </row>
    <row r="31" spans="2:18" ht="12.75" hidden="1" customHeight="1" x14ac:dyDescent="0.25">
      <c r="B31" s="214"/>
      <c r="C31" s="228"/>
      <c r="D31" s="17">
        <f>Contexto!D31</f>
        <v>0</v>
      </c>
      <c r="E31" s="18"/>
      <c r="F31" s="18"/>
      <c r="G31" s="18"/>
      <c r="H31" s="18"/>
      <c r="I31" s="76"/>
      <c r="J31" s="223"/>
      <c r="K31" s="76"/>
      <c r="L31" s="76"/>
    </row>
    <row r="32" spans="2:18" ht="12.75" hidden="1" customHeight="1" x14ac:dyDescent="0.25">
      <c r="B32" s="214"/>
      <c r="C32" s="228"/>
      <c r="D32" s="17">
        <f>Contexto!D32</f>
        <v>0</v>
      </c>
      <c r="E32" s="18"/>
      <c r="F32" s="18"/>
      <c r="G32" s="18"/>
      <c r="H32" s="18"/>
      <c r="I32" s="76"/>
      <c r="J32" s="223"/>
      <c r="K32" s="76"/>
      <c r="L32" s="76"/>
    </row>
    <row r="33" spans="2:12" ht="12.75" hidden="1" customHeight="1" x14ac:dyDescent="0.25">
      <c r="B33" s="214"/>
      <c r="C33" s="228"/>
      <c r="D33" s="17">
        <f>Contexto!D33</f>
        <v>0</v>
      </c>
      <c r="E33" s="18"/>
      <c r="F33" s="18"/>
      <c r="G33" s="18"/>
      <c r="H33" s="18"/>
      <c r="I33" s="76"/>
      <c r="J33" s="223"/>
      <c r="K33" s="76"/>
      <c r="L33" s="76"/>
    </row>
    <row r="34" spans="2:12" ht="12.75" hidden="1" customHeight="1" x14ac:dyDescent="0.25">
      <c r="B34" s="214"/>
      <c r="C34" s="228"/>
      <c r="D34" s="17">
        <f>Contexto!D34</f>
        <v>0</v>
      </c>
      <c r="E34" s="18"/>
      <c r="F34" s="18"/>
      <c r="G34" s="18"/>
      <c r="H34" s="18"/>
      <c r="I34" s="76"/>
      <c r="J34" s="223"/>
      <c r="K34" s="76"/>
      <c r="L34" s="76"/>
    </row>
    <row r="35" spans="2:12" ht="12.75" hidden="1" customHeight="1" x14ac:dyDescent="0.25">
      <c r="B35" s="214"/>
      <c r="C35" s="228"/>
      <c r="D35" s="17">
        <f>Contexto!D35</f>
        <v>0</v>
      </c>
      <c r="E35" s="18"/>
      <c r="F35" s="18"/>
      <c r="G35" s="18"/>
      <c r="H35" s="18"/>
      <c r="I35" s="76"/>
      <c r="J35" s="223"/>
      <c r="K35" s="76"/>
      <c r="L35" s="76"/>
    </row>
    <row r="36" spans="2:12" ht="12.75" hidden="1" customHeight="1" x14ac:dyDescent="0.25">
      <c r="B36" s="214"/>
      <c r="C36" s="228"/>
      <c r="D36" s="17">
        <f>Contexto!D36</f>
        <v>0</v>
      </c>
      <c r="E36" s="18"/>
      <c r="F36" s="18"/>
      <c r="G36" s="18"/>
      <c r="H36" s="18"/>
      <c r="J36" s="223"/>
    </row>
    <row r="37" spans="2:12" ht="12.75" hidden="1" customHeight="1" x14ac:dyDescent="0.25">
      <c r="B37" s="214"/>
      <c r="C37" s="228"/>
      <c r="D37" s="17">
        <f>Contexto!D37</f>
        <v>0</v>
      </c>
      <c r="E37" s="18"/>
      <c r="F37" s="18"/>
      <c r="G37" s="18"/>
      <c r="H37" s="18"/>
      <c r="J37" s="223"/>
    </row>
    <row r="38" spans="2:12" ht="12.75" hidden="1" customHeight="1" x14ac:dyDescent="0.25">
      <c r="B38" s="215"/>
      <c r="C38" s="228"/>
      <c r="D38" s="19" t="s">
        <v>111</v>
      </c>
      <c r="E38" s="18"/>
      <c r="F38" s="18"/>
      <c r="G38" s="18"/>
      <c r="H38" s="18"/>
      <c r="J38" s="223"/>
    </row>
    <row r="39" spans="2:12" ht="12.75" hidden="1" customHeight="1" x14ac:dyDescent="0.25">
      <c r="J39" s="223"/>
    </row>
    <row r="40" spans="2:12" ht="12.75" hidden="1" customHeight="1" x14ac:dyDescent="0.25">
      <c r="J40" s="223"/>
    </row>
    <row r="41" spans="2:12" ht="12.75" hidden="1" customHeight="1" x14ac:dyDescent="0.25">
      <c r="C41" s="20" t="s">
        <v>20</v>
      </c>
      <c r="J41" s="223"/>
    </row>
    <row r="42" spans="2:12" ht="12.75" hidden="1" customHeight="1" x14ac:dyDescent="0.25">
      <c r="C42" s="20" t="s">
        <v>15</v>
      </c>
      <c r="J42" s="223"/>
    </row>
    <row r="43" spans="2:12" x14ac:dyDescent="0.25">
      <c r="J43" s="223"/>
    </row>
    <row r="44" spans="2:12" x14ac:dyDescent="0.25">
      <c r="J44" s="223"/>
    </row>
  </sheetData>
  <sheetProtection sheet="1" objects="1" scenarios="1" formatCells="0" formatRows="0"/>
  <mergeCells count="7">
    <mergeCell ref="B6:B38"/>
    <mergeCell ref="N4:R4"/>
    <mergeCell ref="K3:S3"/>
    <mergeCell ref="J1:J44"/>
    <mergeCell ref="C6:C16"/>
    <mergeCell ref="C18:C27"/>
    <mergeCell ref="C29:C38"/>
  </mergeCells>
  <conditionalFormatting sqref="R6:R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howErrorMessage="1" sqref="E6:E16 E29:E38 E18:E27">
      <formula1>$C$41:$C$42</formula1>
    </dataValidation>
    <dataValidation type="list" allowBlank="1" showInputMessage="1" showErrorMessage="1" sqref="O6:Q17">
      <formula1>$U$5:$U$14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V45"/>
  <sheetViews>
    <sheetView topLeftCell="B1" zoomScale="90" zoomScaleNormal="90" workbookViewId="0">
      <pane ySplit="3" topLeftCell="A14" activePane="bottomLeft" state="frozen"/>
      <selection activeCell="C1" sqref="C1"/>
      <selection pane="bottomLeft" activeCell="I14" sqref="I14"/>
    </sheetView>
  </sheetViews>
  <sheetFormatPr baseColWidth="10" defaultColWidth="0" defaultRowHeight="14.25" zeroHeight="1" x14ac:dyDescent="0.25"/>
  <cols>
    <col min="1" max="1" width="29.85546875" style="26" customWidth="1"/>
    <col min="2" max="2" width="18.28515625" style="26" customWidth="1"/>
    <col min="3" max="9" width="29.85546875" style="26" customWidth="1"/>
    <col min="10" max="16384" width="29.85546875" style="26" hidden="1"/>
  </cols>
  <sheetData>
    <row r="1" spans="1:10" x14ac:dyDescent="0.25"/>
    <row r="2" spans="1:10" ht="14.25" customHeight="1" thickBot="1" x14ac:dyDescent="0.3"/>
    <row r="3" spans="1:10" ht="14.25" customHeight="1" thickBot="1" x14ac:dyDescent="0.3">
      <c r="A3" s="61"/>
      <c r="B3" s="185" t="s">
        <v>34</v>
      </c>
      <c r="C3" s="245" t="s">
        <v>253</v>
      </c>
      <c r="D3" s="246"/>
      <c r="E3" s="246"/>
      <c r="F3" s="246"/>
      <c r="G3" s="247"/>
      <c r="H3" s="186" t="s">
        <v>35</v>
      </c>
      <c r="J3" s="62" t="s">
        <v>37</v>
      </c>
    </row>
    <row r="4" spans="1:10" ht="15.75" customHeight="1" thickBot="1" x14ac:dyDescent="0.3">
      <c r="A4" s="61"/>
      <c r="B4" s="128"/>
      <c r="C4" s="258"/>
      <c r="D4" s="259"/>
      <c r="E4" s="259"/>
      <c r="F4" s="259"/>
      <c r="G4" s="260"/>
      <c r="H4" s="148"/>
      <c r="J4" s="62"/>
    </row>
    <row r="5" spans="1:10" ht="50.25" customHeight="1" thickBot="1" x14ac:dyDescent="0.3">
      <c r="A5" s="61"/>
      <c r="B5" s="248" t="s">
        <v>199</v>
      </c>
      <c r="C5" s="19" t="s">
        <v>153</v>
      </c>
      <c r="D5" s="19" t="s">
        <v>152</v>
      </c>
      <c r="E5" s="19" t="s">
        <v>151</v>
      </c>
      <c r="F5" s="129" t="s">
        <v>150</v>
      </c>
      <c r="G5" s="130" t="s">
        <v>149</v>
      </c>
      <c r="H5" s="254">
        <f>SUM(C7:G7)</f>
        <v>0</v>
      </c>
      <c r="J5" s="60"/>
    </row>
    <row r="6" spans="1:10" ht="15" thickBot="1" x14ac:dyDescent="0.3">
      <c r="A6" s="61"/>
      <c r="B6" s="248"/>
      <c r="C6" s="131" t="s">
        <v>15</v>
      </c>
      <c r="D6" s="131" t="s">
        <v>15</v>
      </c>
      <c r="E6" s="131" t="s">
        <v>15</v>
      </c>
      <c r="F6" s="131" t="s">
        <v>15</v>
      </c>
      <c r="G6" s="132" t="s">
        <v>15</v>
      </c>
      <c r="H6" s="255"/>
      <c r="J6" s="60"/>
    </row>
    <row r="7" spans="1:10" ht="15" hidden="1" thickBot="1" x14ac:dyDescent="0.3">
      <c r="A7" s="61"/>
      <c r="B7" s="248"/>
      <c r="C7" s="18">
        <f>VLOOKUP(C6,$M$37:$N$38,2,0)</f>
        <v>0</v>
      </c>
      <c r="D7" s="18">
        <f>VLOOKUP(D6,O37:P38,2,0)</f>
        <v>0</v>
      </c>
      <c r="E7" s="18">
        <f>VLOOKUP(E6,$O$37:$P$38,2,0)</f>
        <v>0</v>
      </c>
      <c r="F7" s="18">
        <f>VLOOKUP(F6,O37:P38,2,0)</f>
        <v>0</v>
      </c>
      <c r="G7" s="85">
        <f>VLOOKUP(G6,O37:P38,2,0)</f>
        <v>0</v>
      </c>
      <c r="H7" s="256"/>
      <c r="J7" s="24"/>
    </row>
    <row r="8" spans="1:10" ht="30" customHeight="1" thickBot="1" x14ac:dyDescent="0.3">
      <c r="A8" s="61"/>
      <c r="B8" s="249" t="s">
        <v>200</v>
      </c>
      <c r="C8" s="129" t="s">
        <v>154</v>
      </c>
      <c r="D8" s="229" t="s">
        <v>198</v>
      </c>
      <c r="E8" s="250" t="s">
        <v>139</v>
      </c>
      <c r="F8" s="240"/>
      <c r="G8" s="257"/>
      <c r="H8" s="254">
        <f>SUM(C10:G10)</f>
        <v>0</v>
      </c>
      <c r="J8" s="24"/>
    </row>
    <row r="9" spans="1:10" ht="14.25" customHeight="1" thickBot="1" x14ac:dyDescent="0.3">
      <c r="A9" s="61"/>
      <c r="B9" s="249"/>
      <c r="C9" s="131" t="s">
        <v>15</v>
      </c>
      <c r="D9" s="229"/>
      <c r="E9" s="250"/>
      <c r="F9" s="240"/>
      <c r="G9" s="257"/>
      <c r="H9" s="255"/>
      <c r="J9" s="66"/>
    </row>
    <row r="10" spans="1:10" ht="15.75" hidden="1" customHeight="1" thickBot="1" x14ac:dyDescent="0.25">
      <c r="A10" s="61"/>
      <c r="B10" s="249"/>
      <c r="C10" s="18">
        <f>VLOOKUP(C9,$M$37:$N$38,2,0)</f>
        <v>0</v>
      </c>
      <c r="D10" s="229"/>
      <c r="E10" s="133">
        <f>VLOOKUP(E8,A38:B42,2,0)</f>
        <v>0</v>
      </c>
      <c r="F10" s="240"/>
      <c r="G10" s="257"/>
      <c r="H10" s="256"/>
      <c r="J10" s="50"/>
    </row>
    <row r="11" spans="1:10" ht="39.75" customHeight="1" x14ac:dyDescent="0.25">
      <c r="A11" s="61"/>
      <c r="B11" s="249" t="s">
        <v>194</v>
      </c>
      <c r="C11" s="129" t="s">
        <v>155</v>
      </c>
      <c r="D11" s="19" t="s">
        <v>156</v>
      </c>
      <c r="E11" s="129" t="s">
        <v>157</v>
      </c>
      <c r="F11" s="19" t="s">
        <v>173</v>
      </c>
      <c r="G11" s="101" t="s">
        <v>158</v>
      </c>
      <c r="H11" s="254">
        <f>SUM(C13:G13)</f>
        <v>0</v>
      </c>
    </row>
    <row r="12" spans="1:10" x14ac:dyDescent="0.25">
      <c r="A12" s="61"/>
      <c r="B12" s="249"/>
      <c r="C12" s="131" t="s">
        <v>15</v>
      </c>
      <c r="D12" s="131" t="s">
        <v>15</v>
      </c>
      <c r="E12" s="131" t="s">
        <v>15</v>
      </c>
      <c r="F12" s="131" t="s">
        <v>15</v>
      </c>
      <c r="G12" s="132" t="s">
        <v>15</v>
      </c>
      <c r="H12" s="255"/>
    </row>
    <row r="13" spans="1:10" ht="12" hidden="1" customHeight="1" thickBot="1" x14ac:dyDescent="0.3">
      <c r="A13" s="61"/>
      <c r="B13" s="249"/>
      <c r="C13" s="18">
        <f>VLOOKUP(C12,$M$37:$N$38,2,0)</f>
        <v>0</v>
      </c>
      <c r="D13" s="18">
        <f>VLOOKUP(D12,$M$37:$N$38,2,0)</f>
        <v>0</v>
      </c>
      <c r="E13" s="18">
        <f>VLOOKUP(E12,$M$37:$N$38,2,0)</f>
        <v>0</v>
      </c>
      <c r="F13" s="18">
        <f>VLOOKUP(F12,$O$37:$P$38,2,0)</f>
        <v>0</v>
      </c>
      <c r="G13" s="85">
        <f>VLOOKUP(G12,$Q$37:$R$38,2,0)</f>
        <v>0</v>
      </c>
      <c r="H13" s="255"/>
    </row>
    <row r="14" spans="1:10" ht="38.25" x14ac:dyDescent="0.25">
      <c r="A14" s="61"/>
      <c r="B14" s="249" t="s">
        <v>195</v>
      </c>
      <c r="C14" s="19" t="s">
        <v>159</v>
      </c>
      <c r="D14" s="19" t="s">
        <v>160</v>
      </c>
      <c r="E14" s="19" t="s">
        <v>161</v>
      </c>
      <c r="F14" s="19" t="s">
        <v>162</v>
      </c>
      <c r="G14" s="101" t="s">
        <v>163</v>
      </c>
      <c r="H14" s="254">
        <f>SUM(C16:G16)</f>
        <v>0</v>
      </c>
    </row>
    <row r="15" spans="1:10" x14ac:dyDescent="0.25">
      <c r="A15" s="61"/>
      <c r="B15" s="249"/>
      <c r="C15" s="131" t="s">
        <v>15</v>
      </c>
      <c r="D15" s="131" t="s">
        <v>15</v>
      </c>
      <c r="E15" s="131" t="s">
        <v>15</v>
      </c>
      <c r="F15" s="131" t="s">
        <v>15</v>
      </c>
      <c r="G15" s="132" t="s">
        <v>15</v>
      </c>
      <c r="H15" s="255"/>
    </row>
    <row r="16" spans="1:10" ht="15.75" hidden="1" customHeight="1" thickBot="1" x14ac:dyDescent="0.3">
      <c r="A16" s="61"/>
      <c r="B16" s="249"/>
      <c r="C16" s="18">
        <f>VLOOKUP(C15,$M$37:$N$38,2,0)</f>
        <v>0</v>
      </c>
      <c r="D16" s="18">
        <f>VLOOKUP(D15,$M$37:$N$38,2,0)</f>
        <v>0</v>
      </c>
      <c r="E16" s="18">
        <f>VLOOKUP(E15,$M$37:$N$38,2,0)</f>
        <v>0</v>
      </c>
      <c r="F16" s="18">
        <f>VLOOKUP(F15,$M$37:$N$38,2,0)</f>
        <v>0</v>
      </c>
      <c r="G16" s="85">
        <f>VLOOKUP(G15,$M$37:$N$38,2,0)</f>
        <v>0</v>
      </c>
      <c r="H16" s="255"/>
    </row>
    <row r="17" spans="1:8" ht="25.5" x14ac:dyDescent="0.25">
      <c r="A17" s="61"/>
      <c r="B17" s="249" t="s">
        <v>26</v>
      </c>
      <c r="C17" s="19" t="s">
        <v>164</v>
      </c>
      <c r="D17" s="19" t="s">
        <v>165</v>
      </c>
      <c r="E17" s="19" t="s">
        <v>166</v>
      </c>
      <c r="F17" s="19" t="s">
        <v>167</v>
      </c>
      <c r="G17" s="134" t="s">
        <v>168</v>
      </c>
      <c r="H17" s="264">
        <f>SUM(C19:G19)</f>
        <v>0</v>
      </c>
    </row>
    <row r="18" spans="1:8" x14ac:dyDescent="0.25">
      <c r="A18" s="61"/>
      <c r="B18" s="249"/>
      <c r="C18" s="131" t="s">
        <v>15</v>
      </c>
      <c r="D18" s="131" t="s">
        <v>15</v>
      </c>
      <c r="E18" s="131" t="s">
        <v>15</v>
      </c>
      <c r="F18" s="131" t="s">
        <v>15</v>
      </c>
      <c r="G18" s="135" t="s">
        <v>15</v>
      </c>
      <c r="H18" s="265"/>
    </row>
    <row r="19" spans="1:8" ht="15.75" hidden="1" customHeight="1" thickBot="1" x14ac:dyDescent="0.3">
      <c r="A19" s="61"/>
      <c r="B19" s="249"/>
      <c r="C19" s="18">
        <f>VLOOKUP(C18,$M$37:$N$38,2,0)</f>
        <v>0</v>
      </c>
      <c r="D19" s="18">
        <f>VLOOKUP(D18,$O$37:$P$38,2,0)</f>
        <v>0</v>
      </c>
      <c r="E19" s="18">
        <f>VLOOKUP(E18,$M$37:$N$38,2,0)</f>
        <v>0</v>
      </c>
      <c r="F19" s="18">
        <f>VLOOKUP(F18,$M$37:$N$38,2,0)</f>
        <v>0</v>
      </c>
      <c r="G19" s="85">
        <f>VLOOKUP(G18,$M$37:$N$38,2,0)</f>
        <v>0</v>
      </c>
      <c r="H19" s="265"/>
    </row>
    <row r="20" spans="1:8" ht="48" customHeight="1" thickBot="1" x14ac:dyDescent="0.3">
      <c r="A20" s="61"/>
      <c r="B20" s="249" t="s">
        <v>27</v>
      </c>
      <c r="C20" s="251" t="s">
        <v>169</v>
      </c>
      <c r="D20" s="136" t="s">
        <v>139</v>
      </c>
      <c r="E20" s="240"/>
      <c r="F20" s="252"/>
      <c r="G20" s="243"/>
      <c r="H20" s="254">
        <f>SUM(C21:G21)</f>
        <v>0</v>
      </c>
    </row>
    <row r="21" spans="1:8" ht="15.75" hidden="1" customHeight="1" thickBot="1" x14ac:dyDescent="0.3">
      <c r="A21" s="61"/>
      <c r="B21" s="249"/>
      <c r="C21" s="251"/>
      <c r="D21" s="19">
        <f>VLOOKUP(D20,D37:E42,2,0)</f>
        <v>0</v>
      </c>
      <c r="E21" s="240"/>
      <c r="F21" s="253"/>
      <c r="G21" s="244"/>
      <c r="H21" s="256"/>
    </row>
    <row r="22" spans="1:8" ht="32.25" customHeight="1" x14ac:dyDescent="0.25">
      <c r="A22" s="61"/>
      <c r="B22" s="249" t="s">
        <v>28</v>
      </c>
      <c r="C22" s="129" t="s">
        <v>174</v>
      </c>
      <c r="D22" s="129" t="s">
        <v>175</v>
      </c>
      <c r="E22" s="129" t="s">
        <v>176</v>
      </c>
      <c r="F22" s="239"/>
      <c r="G22" s="242"/>
      <c r="H22" s="254">
        <f>SUM(C24:G24)</f>
        <v>0</v>
      </c>
    </row>
    <row r="23" spans="1:8" ht="20.25" customHeight="1" thickBot="1" x14ac:dyDescent="0.3">
      <c r="A23" s="61"/>
      <c r="B23" s="249"/>
      <c r="C23" s="131" t="s">
        <v>15</v>
      </c>
      <c r="D23" s="131" t="s">
        <v>15</v>
      </c>
      <c r="E23" s="131" t="s">
        <v>15</v>
      </c>
      <c r="F23" s="240"/>
      <c r="G23" s="243"/>
      <c r="H23" s="255"/>
    </row>
    <row r="24" spans="1:8" ht="15.75" hidden="1" customHeight="1" thickBot="1" x14ac:dyDescent="0.3">
      <c r="A24" s="61"/>
      <c r="B24" s="249"/>
      <c r="C24" s="18">
        <f>VLOOKUP(C23,$M$37:$N$38,2,0)</f>
        <v>0</v>
      </c>
      <c r="D24" s="18">
        <f>VLOOKUP(D23,$O$37:$P$38,2,0)</f>
        <v>0</v>
      </c>
      <c r="E24" s="18">
        <f>VLOOKUP(E23,$O$37:$P$38,2,0)</f>
        <v>0</v>
      </c>
      <c r="F24" s="241"/>
      <c r="G24" s="244"/>
      <c r="H24" s="256"/>
    </row>
    <row r="25" spans="1:8" ht="34.5" customHeight="1" x14ac:dyDescent="0.25">
      <c r="A25" s="61"/>
      <c r="B25" s="249" t="s">
        <v>29</v>
      </c>
      <c r="C25" s="19" t="s">
        <v>177</v>
      </c>
      <c r="D25" s="229" t="s">
        <v>178</v>
      </c>
      <c r="E25" s="250" t="s">
        <v>139</v>
      </c>
      <c r="F25" s="235"/>
      <c r="G25" s="233"/>
      <c r="H25" s="254">
        <f>SUM(C27:G27)</f>
        <v>0</v>
      </c>
    </row>
    <row r="26" spans="1:8" ht="34.5" customHeight="1" thickBot="1" x14ac:dyDescent="0.3">
      <c r="A26" s="61"/>
      <c r="B26" s="249"/>
      <c r="C26" s="131" t="s">
        <v>15</v>
      </c>
      <c r="D26" s="229"/>
      <c r="E26" s="250"/>
      <c r="F26" s="236"/>
      <c r="G26" s="234"/>
      <c r="H26" s="255"/>
    </row>
    <row r="27" spans="1:8" ht="15.75" hidden="1" customHeight="1" thickBot="1" x14ac:dyDescent="0.3">
      <c r="A27" s="61"/>
      <c r="B27" s="249"/>
      <c r="C27" s="18">
        <f>VLOOKUP(C26,$M$37:$N$38,2,0)</f>
        <v>0</v>
      </c>
      <c r="D27" s="229"/>
      <c r="E27" s="129">
        <f>VLOOKUP(E25,G38:H42,2,0)</f>
        <v>0</v>
      </c>
      <c r="F27" s="237"/>
      <c r="G27" s="238"/>
      <c r="H27" s="255"/>
    </row>
    <row r="28" spans="1:8" ht="69" customHeight="1" x14ac:dyDescent="0.25">
      <c r="A28" s="61"/>
      <c r="B28" s="249" t="s">
        <v>196</v>
      </c>
      <c r="C28" s="229" t="s">
        <v>188</v>
      </c>
      <c r="D28" s="137" t="s">
        <v>139</v>
      </c>
      <c r="E28" s="230"/>
      <c r="F28" s="231"/>
      <c r="G28" s="233"/>
      <c r="H28" s="254">
        <f>SUM(C29:G29)</f>
        <v>0</v>
      </c>
    </row>
    <row r="29" spans="1:8" ht="15.75" hidden="1" customHeight="1" thickBot="1" x14ac:dyDescent="0.3">
      <c r="A29" s="61"/>
      <c r="B29" s="249"/>
      <c r="C29" s="229"/>
      <c r="D29" s="19">
        <f>VLOOKUP(D28,J37:K42,2,0)</f>
        <v>0</v>
      </c>
      <c r="E29" s="230"/>
      <c r="F29" s="232"/>
      <c r="G29" s="234"/>
      <c r="H29" s="256"/>
    </row>
    <row r="30" spans="1:8" ht="38.25" x14ac:dyDescent="0.25">
      <c r="A30" s="61"/>
      <c r="B30" s="249" t="s">
        <v>197</v>
      </c>
      <c r="C30" s="129" t="s">
        <v>189</v>
      </c>
      <c r="D30" s="129" t="s">
        <v>190</v>
      </c>
      <c r="E30" s="129" t="s">
        <v>191</v>
      </c>
      <c r="F30" s="129" t="s">
        <v>192</v>
      </c>
      <c r="G30" s="130" t="s">
        <v>193</v>
      </c>
      <c r="H30" s="254">
        <f>SUM(C32:G32)</f>
        <v>0</v>
      </c>
    </row>
    <row r="31" spans="1:8" x14ac:dyDescent="0.25">
      <c r="A31" s="61"/>
      <c r="B31" s="249"/>
      <c r="C31" s="131" t="s">
        <v>15</v>
      </c>
      <c r="D31" s="131" t="s">
        <v>15</v>
      </c>
      <c r="E31" s="131" t="s">
        <v>15</v>
      </c>
      <c r="F31" s="131" t="s">
        <v>15</v>
      </c>
      <c r="G31" s="132" t="s">
        <v>15</v>
      </c>
      <c r="H31" s="255"/>
    </row>
    <row r="32" spans="1:8" ht="21.75" hidden="1" customHeight="1" thickBot="1" x14ac:dyDescent="0.3">
      <c r="A32" s="61"/>
      <c r="B32" s="249"/>
      <c r="C32" s="18">
        <f>VLOOKUP(C31,$M$37:$N$38,2,0)</f>
        <v>0</v>
      </c>
      <c r="D32" s="18">
        <f>VLOOKUP(D31,$M$37:$N$38,2,0)</f>
        <v>0</v>
      </c>
      <c r="E32" s="18">
        <f>VLOOKUP(E31,$M$37:$N$38,2,0)</f>
        <v>0</v>
      </c>
      <c r="F32" s="18">
        <f>VLOOKUP(F31,$M$37:$N$38,2,0)</f>
        <v>0</v>
      </c>
      <c r="G32" s="85">
        <f>VLOOKUP(G31,$M$37:$N$38,2,0)</f>
        <v>0</v>
      </c>
      <c r="H32" s="256"/>
    </row>
    <row r="33" spans="1:22" ht="15.75" customHeight="1" thickBot="1" x14ac:dyDescent="0.3">
      <c r="B33" s="261" t="s">
        <v>36</v>
      </c>
      <c r="C33" s="262"/>
      <c r="D33" s="262"/>
      <c r="E33" s="262"/>
      <c r="F33" s="262"/>
      <c r="G33" s="263"/>
      <c r="H33" s="149">
        <f>SUM(H5:H32)</f>
        <v>0</v>
      </c>
    </row>
    <row r="34" spans="1:22" hidden="1" x14ac:dyDescent="0.25">
      <c r="H34" s="26" t="str">
        <f>IF(H33&gt;48,"20",IF(H33&gt;36,"10",IF(H33&gt;24,"5",IF(H33&gt;12,"3",IF(H33&gt;0,"1","1")))))</f>
        <v>1</v>
      </c>
    </row>
    <row r="35" spans="1:22" x14ac:dyDescent="0.25"/>
    <row r="36" spans="1:22" x14ac:dyDescent="0.25"/>
    <row r="37" spans="1:22" hidden="1" x14ac:dyDescent="0.25">
      <c r="D37" s="26" t="s">
        <v>139</v>
      </c>
      <c r="E37" s="26">
        <v>0</v>
      </c>
      <c r="J37" s="26" t="s">
        <v>139</v>
      </c>
      <c r="K37" s="26">
        <v>0</v>
      </c>
      <c r="M37" s="26" t="s">
        <v>20</v>
      </c>
      <c r="N37" s="26">
        <v>1</v>
      </c>
      <c r="O37" s="26" t="s">
        <v>20</v>
      </c>
      <c r="P37" s="26">
        <v>2</v>
      </c>
      <c r="Q37" s="26" t="s">
        <v>20</v>
      </c>
      <c r="R37" s="26">
        <v>3</v>
      </c>
      <c r="S37" s="26" t="s">
        <v>20</v>
      </c>
      <c r="T37" s="26">
        <v>4</v>
      </c>
      <c r="U37" s="26" t="s">
        <v>20</v>
      </c>
      <c r="V37" s="26">
        <v>5</v>
      </c>
    </row>
    <row r="38" spans="1:22" ht="28.5" hidden="1" x14ac:dyDescent="0.25">
      <c r="A38" s="26" t="s">
        <v>139</v>
      </c>
      <c r="B38" s="26">
        <v>0</v>
      </c>
      <c r="D38" s="26" t="s">
        <v>170</v>
      </c>
      <c r="E38" s="26">
        <v>1</v>
      </c>
      <c r="G38" s="26" t="s">
        <v>139</v>
      </c>
      <c r="H38" s="26">
        <v>0</v>
      </c>
      <c r="J38" s="26" t="s">
        <v>185</v>
      </c>
      <c r="K38" s="26">
        <v>1</v>
      </c>
      <c r="M38" s="26" t="s">
        <v>15</v>
      </c>
      <c r="N38" s="26">
        <v>0</v>
      </c>
      <c r="O38" s="26" t="s">
        <v>15</v>
      </c>
      <c r="P38" s="26">
        <v>0</v>
      </c>
      <c r="Q38" s="26" t="s">
        <v>15</v>
      </c>
      <c r="R38" s="26">
        <v>0</v>
      </c>
      <c r="S38" s="26" t="s">
        <v>15</v>
      </c>
      <c r="T38" s="26">
        <v>0</v>
      </c>
      <c r="U38" s="26" t="s">
        <v>15</v>
      </c>
      <c r="V38" s="26">
        <v>0</v>
      </c>
    </row>
    <row r="39" spans="1:22" ht="28.5" hidden="1" x14ac:dyDescent="0.2">
      <c r="A39" s="63" t="s">
        <v>145</v>
      </c>
      <c r="B39" s="63">
        <v>1</v>
      </c>
      <c r="D39" s="26" t="s">
        <v>214</v>
      </c>
      <c r="E39" s="26">
        <v>2</v>
      </c>
      <c r="G39" s="26" t="s">
        <v>179</v>
      </c>
      <c r="H39" s="26">
        <v>2</v>
      </c>
      <c r="J39" s="26" t="s">
        <v>183</v>
      </c>
      <c r="K39" s="26">
        <v>2</v>
      </c>
    </row>
    <row r="40" spans="1:22" ht="28.5" hidden="1" x14ac:dyDescent="0.2">
      <c r="A40" s="63" t="s">
        <v>146</v>
      </c>
      <c r="B40" s="63">
        <v>3</v>
      </c>
      <c r="D40" s="26" t="s">
        <v>213</v>
      </c>
      <c r="E40" s="26">
        <v>3</v>
      </c>
      <c r="G40" s="26" t="s">
        <v>180</v>
      </c>
      <c r="H40" s="26">
        <v>3</v>
      </c>
      <c r="J40" s="26" t="s">
        <v>184</v>
      </c>
      <c r="K40" s="26">
        <v>3</v>
      </c>
    </row>
    <row r="41" spans="1:22" ht="42.75" hidden="1" x14ac:dyDescent="0.2">
      <c r="A41" s="63" t="s">
        <v>147</v>
      </c>
      <c r="B41" s="63">
        <v>4</v>
      </c>
      <c r="D41" s="26" t="s">
        <v>171</v>
      </c>
      <c r="E41" s="26">
        <v>4</v>
      </c>
      <c r="G41" s="26" t="s">
        <v>181</v>
      </c>
      <c r="H41" s="26">
        <v>4</v>
      </c>
      <c r="J41" s="26" t="s">
        <v>186</v>
      </c>
      <c r="K41" s="26">
        <v>4</v>
      </c>
    </row>
    <row r="42" spans="1:22" ht="42.75" hidden="1" x14ac:dyDescent="0.2">
      <c r="A42" s="63" t="s">
        <v>148</v>
      </c>
      <c r="B42" s="63">
        <v>5</v>
      </c>
      <c r="D42" s="26" t="s">
        <v>172</v>
      </c>
      <c r="E42" s="26">
        <v>5</v>
      </c>
      <c r="G42" s="26" t="s">
        <v>182</v>
      </c>
      <c r="H42" s="26">
        <v>5</v>
      </c>
      <c r="J42" s="26" t="s">
        <v>187</v>
      </c>
      <c r="K42" s="26">
        <v>5</v>
      </c>
    </row>
    <row r="43" spans="1:22" ht="14.25" hidden="1" customHeight="1" x14ac:dyDescent="0.25">
      <c r="C43" s="26">
        <v>1</v>
      </c>
      <c r="D43" s="26">
        <v>2</v>
      </c>
      <c r="E43" s="26">
        <v>3</v>
      </c>
      <c r="F43" s="26">
        <v>4</v>
      </c>
      <c r="G43" s="26">
        <v>5</v>
      </c>
    </row>
    <row r="44" spans="1:22" x14ac:dyDescent="0.25"/>
    <row r="45" spans="1:22" x14ac:dyDescent="0.25"/>
  </sheetData>
  <sheetProtection sheet="1" objects="1" scenarios="1" formatCells="0"/>
  <mergeCells count="41">
    <mergeCell ref="H5:H7"/>
    <mergeCell ref="C4:G4"/>
    <mergeCell ref="H22:H24"/>
    <mergeCell ref="B33:G33"/>
    <mergeCell ref="B25:B27"/>
    <mergeCell ref="H25:H27"/>
    <mergeCell ref="B28:B29"/>
    <mergeCell ref="H28:H29"/>
    <mergeCell ref="B30:B32"/>
    <mergeCell ref="H30:H32"/>
    <mergeCell ref="E25:E26"/>
    <mergeCell ref="H14:H16"/>
    <mergeCell ref="B17:B19"/>
    <mergeCell ref="H17:H19"/>
    <mergeCell ref="B20:B21"/>
    <mergeCell ref="H20:H21"/>
    <mergeCell ref="H8:H10"/>
    <mergeCell ref="B11:B13"/>
    <mergeCell ref="H11:H13"/>
    <mergeCell ref="F8:F10"/>
    <mergeCell ref="G8:G10"/>
    <mergeCell ref="D8:D10"/>
    <mergeCell ref="F22:F24"/>
    <mergeCell ref="G22:G24"/>
    <mergeCell ref="C3:G3"/>
    <mergeCell ref="B5:B7"/>
    <mergeCell ref="B14:B16"/>
    <mergeCell ref="B22:B24"/>
    <mergeCell ref="E8:E9"/>
    <mergeCell ref="B8:B10"/>
    <mergeCell ref="C20:C21"/>
    <mergeCell ref="E20:E21"/>
    <mergeCell ref="F20:F21"/>
    <mergeCell ref="G20:G21"/>
    <mergeCell ref="C28:C29"/>
    <mergeCell ref="E28:E29"/>
    <mergeCell ref="F28:F29"/>
    <mergeCell ref="G28:G29"/>
    <mergeCell ref="D25:D27"/>
    <mergeCell ref="F25:F27"/>
    <mergeCell ref="G25:G27"/>
  </mergeCells>
  <conditionalFormatting sqref="J5:J6">
    <cfRule type="colorScale" priority="1">
      <colorScale>
        <cfvo type="min"/>
        <cfvo type="percentile" val="50"/>
        <cfvo type="max"/>
        <color rgb="FF92D050"/>
        <color rgb="FFFFFF00"/>
        <color rgb="FFFF0000"/>
      </colorScale>
    </cfRule>
  </conditionalFormatting>
  <dataValidations count="5">
    <dataValidation type="list" allowBlank="1" showInputMessage="1" showErrorMessage="1" sqref="E8">
      <formula1>$A$38:$A42</formula1>
    </dataValidation>
    <dataValidation type="list" allowBlank="1" showInputMessage="1" showErrorMessage="1" sqref="D20">
      <formula1>$D$37:$D$42</formula1>
    </dataValidation>
    <dataValidation type="list" allowBlank="1" showInputMessage="1" showErrorMessage="1" sqref="E25">
      <formula1>$G$38:$G$42</formula1>
    </dataValidation>
    <dataValidation type="list" allowBlank="1" showInputMessage="1" showErrorMessage="1" sqref="D28">
      <formula1>$J$37:$J$42</formula1>
    </dataValidation>
    <dataValidation type="list" allowBlank="1" showInputMessage="1" showErrorMessage="1" sqref="C6:G6 C9 C12:G12 C15:G15 C18:G18 C23:E23 C26 C31:G31">
      <formula1>$M$37:$M$38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I38"/>
  <sheetViews>
    <sheetView topLeftCell="D1" zoomScaleNormal="100" workbookViewId="0">
      <selection activeCell="C2" sqref="C2:G2"/>
    </sheetView>
  </sheetViews>
  <sheetFormatPr baseColWidth="10" defaultColWidth="0" defaultRowHeight="14.25" zeroHeight="1" x14ac:dyDescent="0.25"/>
  <cols>
    <col min="1" max="1" width="11.28515625" style="26" customWidth="1"/>
    <col min="2" max="2" width="12.28515625" style="26" hidden="1" customWidth="1"/>
    <col min="3" max="3" width="33" style="26" customWidth="1"/>
    <col min="4" max="4" width="35.5703125" style="26" customWidth="1"/>
    <col min="5" max="5" width="13" style="26" customWidth="1"/>
    <col min="6" max="6" width="29.42578125" style="26" customWidth="1"/>
    <col min="7" max="7" width="12.42578125" style="26" customWidth="1"/>
    <col min="8" max="8" width="33" style="26" customWidth="1"/>
    <col min="9" max="9" width="0" style="26" hidden="1" customWidth="1"/>
    <col min="10" max="16384" width="33" style="26" hidden="1"/>
  </cols>
  <sheetData>
    <row r="1" spans="2:7" ht="15" thickBot="1" x14ac:dyDescent="0.3"/>
    <row r="2" spans="2:7" ht="15" thickBot="1" x14ac:dyDescent="0.3">
      <c r="C2" s="269" t="s">
        <v>254</v>
      </c>
      <c r="D2" s="270"/>
      <c r="E2" s="270"/>
      <c r="F2" s="270"/>
      <c r="G2" s="271"/>
    </row>
    <row r="3" spans="2:7" ht="15" thickBot="1" x14ac:dyDescent="0.3">
      <c r="C3" s="266" t="str">
        <f>Rinherente!C4</f>
        <v xml:space="preserve"> </v>
      </c>
      <c r="D3" s="267"/>
      <c r="E3" s="267"/>
      <c r="F3" s="267"/>
      <c r="G3" s="268"/>
    </row>
    <row r="4" spans="2:7" ht="15.75" customHeight="1" thickBot="1" x14ac:dyDescent="0.3">
      <c r="B4" s="141" t="s">
        <v>46</v>
      </c>
      <c r="C4" s="142" t="s">
        <v>216</v>
      </c>
      <c r="D4" s="143" t="s">
        <v>47</v>
      </c>
      <c r="E4" s="143" t="s">
        <v>138</v>
      </c>
      <c r="F4" s="143" t="s">
        <v>48</v>
      </c>
      <c r="G4" s="147" t="s">
        <v>49</v>
      </c>
    </row>
    <row r="5" spans="2:7" ht="25.5" x14ac:dyDescent="0.25">
      <c r="B5" s="272" t="str">
        <f>Rinherente!C4</f>
        <v xml:space="preserve"> </v>
      </c>
      <c r="C5" s="278" t="s">
        <v>217</v>
      </c>
      <c r="D5" s="139" t="s">
        <v>50</v>
      </c>
      <c r="E5" s="150"/>
      <c r="F5" s="139" t="s">
        <v>51</v>
      </c>
      <c r="G5" s="151"/>
    </row>
    <row r="6" spans="2:7" ht="38.25" x14ac:dyDescent="0.25">
      <c r="B6" s="273"/>
      <c r="C6" s="278"/>
      <c r="D6" s="139" t="s">
        <v>52</v>
      </c>
      <c r="E6" s="150"/>
      <c r="F6" s="139" t="s">
        <v>51</v>
      </c>
      <c r="G6" s="151"/>
    </row>
    <row r="7" spans="2:7" x14ac:dyDescent="0.25">
      <c r="B7" s="273"/>
      <c r="C7" s="278"/>
      <c r="D7" s="139">
        <f>Rinherente!D$4</f>
        <v>0</v>
      </c>
      <c r="E7" s="139" t="s">
        <v>220</v>
      </c>
      <c r="F7" s="139" t="s">
        <v>53</v>
      </c>
      <c r="G7" s="151"/>
    </row>
    <row r="8" spans="2:7" x14ac:dyDescent="0.25">
      <c r="B8" s="273"/>
      <c r="C8" s="278"/>
      <c r="D8" s="139">
        <f>Rinherente!D$5</f>
        <v>0</v>
      </c>
      <c r="E8" s="139" t="s">
        <v>220</v>
      </c>
      <c r="F8" s="139" t="s">
        <v>53</v>
      </c>
      <c r="G8" s="151"/>
    </row>
    <row r="9" spans="2:7" x14ac:dyDescent="0.25">
      <c r="B9" s="273"/>
      <c r="C9" s="278"/>
      <c r="D9" s="139">
        <f>Rinherente!D$6</f>
        <v>0</v>
      </c>
      <c r="E9" s="139" t="s">
        <v>220</v>
      </c>
      <c r="F9" s="139" t="s">
        <v>53</v>
      </c>
      <c r="G9" s="151"/>
    </row>
    <row r="10" spans="2:7" ht="25.5" x14ac:dyDescent="0.25">
      <c r="B10" s="273"/>
      <c r="C10" s="279" t="s">
        <v>218</v>
      </c>
      <c r="D10" s="144" t="s">
        <v>50</v>
      </c>
      <c r="E10" s="153"/>
      <c r="F10" s="144" t="s">
        <v>51</v>
      </c>
      <c r="G10" s="146"/>
    </row>
    <row r="11" spans="2:7" ht="38.25" x14ac:dyDescent="0.25">
      <c r="B11" s="273"/>
      <c r="C11" s="279"/>
      <c r="D11" s="144" t="s">
        <v>52</v>
      </c>
      <c r="E11" s="145"/>
      <c r="F11" s="144" t="s">
        <v>51</v>
      </c>
      <c r="G11" s="146"/>
    </row>
    <row r="12" spans="2:7" x14ac:dyDescent="0.25">
      <c r="B12" s="273"/>
      <c r="C12" s="279"/>
      <c r="D12" s="144">
        <f>Rinherente!D$4</f>
        <v>0</v>
      </c>
      <c r="E12" s="144" t="s">
        <v>220</v>
      </c>
      <c r="F12" s="144" t="s">
        <v>53</v>
      </c>
      <c r="G12" s="146"/>
    </row>
    <row r="13" spans="2:7" x14ac:dyDescent="0.25">
      <c r="B13" s="273"/>
      <c r="C13" s="279"/>
      <c r="D13" s="144">
        <f>Rinherente!D$5</f>
        <v>0</v>
      </c>
      <c r="E13" s="144" t="s">
        <v>220</v>
      </c>
      <c r="F13" s="144" t="s">
        <v>53</v>
      </c>
      <c r="G13" s="146"/>
    </row>
    <row r="14" spans="2:7" x14ac:dyDescent="0.25">
      <c r="B14" s="273"/>
      <c r="C14" s="279"/>
      <c r="D14" s="144">
        <f>Rinherente!D$6</f>
        <v>0</v>
      </c>
      <c r="E14" s="144" t="s">
        <v>220</v>
      </c>
      <c r="F14" s="144" t="s">
        <v>53</v>
      </c>
      <c r="G14" s="146"/>
    </row>
    <row r="15" spans="2:7" ht="25.5" x14ac:dyDescent="0.25">
      <c r="B15" s="273"/>
      <c r="C15" s="278" t="s">
        <v>219</v>
      </c>
      <c r="D15" s="139" t="s">
        <v>50</v>
      </c>
      <c r="E15" s="150"/>
      <c r="F15" s="139" t="s">
        <v>51</v>
      </c>
      <c r="G15" s="151"/>
    </row>
    <row r="16" spans="2:7" ht="38.25" x14ac:dyDescent="0.25">
      <c r="B16" s="273"/>
      <c r="C16" s="278"/>
      <c r="D16" s="139" t="s">
        <v>52</v>
      </c>
      <c r="E16" s="150"/>
      <c r="F16" s="139" t="s">
        <v>51</v>
      </c>
      <c r="G16" s="151"/>
    </row>
    <row r="17" spans="1:7" x14ac:dyDescent="0.25">
      <c r="B17" s="273"/>
      <c r="C17" s="278"/>
      <c r="D17" s="139">
        <f>Rinherente!D$4</f>
        <v>0</v>
      </c>
      <c r="E17" s="139" t="s">
        <v>220</v>
      </c>
      <c r="F17" s="139" t="s">
        <v>53</v>
      </c>
      <c r="G17" s="151"/>
    </row>
    <row r="18" spans="1:7" x14ac:dyDescent="0.25">
      <c r="B18" s="273"/>
      <c r="C18" s="278"/>
      <c r="D18" s="139">
        <f>Rinherente!D$5</f>
        <v>0</v>
      </c>
      <c r="E18" s="139" t="s">
        <v>220</v>
      </c>
      <c r="F18" s="139" t="s">
        <v>53</v>
      </c>
      <c r="G18" s="151"/>
    </row>
    <row r="19" spans="1:7" ht="15" thickBot="1" x14ac:dyDescent="0.3">
      <c r="B19" s="273"/>
      <c r="C19" s="280"/>
      <c r="D19" s="140">
        <f>Rinherente!D$6</f>
        <v>0</v>
      </c>
      <c r="E19" s="140" t="s">
        <v>220</v>
      </c>
      <c r="F19" s="140" t="s">
        <v>53</v>
      </c>
      <c r="G19" s="152"/>
    </row>
    <row r="20" spans="1:7" ht="26.25" hidden="1" thickBot="1" x14ac:dyDescent="0.3">
      <c r="B20" s="274"/>
      <c r="C20" s="275" t="s">
        <v>54</v>
      </c>
      <c r="D20" s="68" t="s">
        <v>50</v>
      </c>
      <c r="E20" s="68"/>
      <c r="F20" s="65" t="s">
        <v>51</v>
      </c>
      <c r="G20" s="138"/>
    </row>
    <row r="21" spans="1:7" ht="39" hidden="1" thickBot="1" x14ac:dyDescent="0.3">
      <c r="B21" s="274"/>
      <c r="C21" s="276"/>
      <c r="D21" s="68" t="s">
        <v>52</v>
      </c>
      <c r="E21" s="68"/>
      <c r="F21" s="65" t="s">
        <v>51</v>
      </c>
      <c r="G21" s="28"/>
    </row>
    <row r="22" spans="1:7" ht="15" hidden="1" thickBot="1" x14ac:dyDescent="0.3">
      <c r="B22" s="274"/>
      <c r="C22" s="276"/>
      <c r="D22" s="67">
        <f>Rinherente!D$4</f>
        <v>0</v>
      </c>
      <c r="E22" s="67"/>
      <c r="F22" s="65" t="s">
        <v>53</v>
      </c>
      <c r="G22" s="28"/>
    </row>
    <row r="23" spans="1:7" ht="15" hidden="1" thickBot="1" x14ac:dyDescent="0.3">
      <c r="B23" s="274"/>
      <c r="C23" s="276"/>
      <c r="D23" s="67">
        <f>Rinherente!D$5</f>
        <v>0</v>
      </c>
      <c r="E23" s="67"/>
      <c r="F23" s="65" t="s">
        <v>53</v>
      </c>
      <c r="G23" s="28"/>
    </row>
    <row r="24" spans="1:7" ht="15" hidden="1" thickBot="1" x14ac:dyDescent="0.3">
      <c r="B24" s="274"/>
      <c r="C24" s="276"/>
      <c r="D24" s="67">
        <f>Rinherente!D$6</f>
        <v>0</v>
      </c>
      <c r="E24" s="67"/>
      <c r="F24" s="65" t="s">
        <v>53</v>
      </c>
      <c r="G24" s="28"/>
    </row>
    <row r="25" spans="1:7" ht="26.25" hidden="1" thickBot="1" x14ac:dyDescent="0.3">
      <c r="B25" s="274"/>
      <c r="C25" s="277" t="s">
        <v>55</v>
      </c>
      <c r="D25" s="67" t="s">
        <v>50</v>
      </c>
      <c r="E25" s="67"/>
      <c r="F25" s="64" t="s">
        <v>51</v>
      </c>
      <c r="G25" s="27"/>
    </row>
    <row r="26" spans="1:7" ht="39" hidden="1" thickBot="1" x14ac:dyDescent="0.3">
      <c r="B26" s="274"/>
      <c r="C26" s="277"/>
      <c r="D26" s="67" t="s">
        <v>52</v>
      </c>
      <c r="E26" s="67"/>
      <c r="F26" s="64" t="s">
        <v>51</v>
      </c>
      <c r="G26" s="27"/>
    </row>
    <row r="27" spans="1:7" ht="15" hidden="1" thickBot="1" x14ac:dyDescent="0.3">
      <c r="B27" s="274"/>
      <c r="C27" s="277"/>
      <c r="D27" s="67">
        <f>Rinherente!D$4</f>
        <v>0</v>
      </c>
      <c r="E27" s="67"/>
      <c r="F27" s="64" t="s">
        <v>53</v>
      </c>
      <c r="G27" s="27"/>
    </row>
    <row r="28" spans="1:7" ht="15" hidden="1" thickBot="1" x14ac:dyDescent="0.3">
      <c r="B28" s="274"/>
      <c r="C28" s="277"/>
      <c r="D28" s="67">
        <f>Rinherente!D$5</f>
        <v>0</v>
      </c>
      <c r="E28" s="67"/>
      <c r="F28" s="64" t="s">
        <v>53</v>
      </c>
      <c r="G28" s="27"/>
    </row>
    <row r="29" spans="1:7" hidden="1" x14ac:dyDescent="0.25">
      <c r="B29" s="274"/>
      <c r="C29" s="277"/>
      <c r="D29" s="69">
        <f>Rinherente!D$6</f>
        <v>0</v>
      </c>
      <c r="E29" s="69"/>
      <c r="F29" s="70" t="s">
        <v>53</v>
      </c>
      <c r="G29" s="71"/>
    </row>
    <row r="30" spans="1:7" ht="15" hidden="1" thickBot="1" x14ac:dyDescent="0.3">
      <c r="B30" s="72"/>
      <c r="C30" s="73"/>
      <c r="D30" s="73"/>
      <c r="E30" s="73"/>
      <c r="F30" s="73"/>
      <c r="G30" s="74">
        <f>IFERROR(INT(AVERAGE(G5:G29)),0)</f>
        <v>0</v>
      </c>
    </row>
    <row r="31" spans="1:7" x14ac:dyDescent="0.25">
      <c r="A31" s="75" t="s">
        <v>20</v>
      </c>
    </row>
    <row r="32" spans="1:7" x14ac:dyDescent="0.25">
      <c r="A32" s="75" t="s">
        <v>15</v>
      </c>
    </row>
    <row r="33" spans="6:6" ht="15" hidden="1" customHeight="1" x14ac:dyDescent="0.25">
      <c r="F33" s="26">
        <v>1</v>
      </c>
    </row>
    <row r="34" spans="6:6" hidden="1" x14ac:dyDescent="0.25">
      <c r="F34" s="26">
        <v>2</v>
      </c>
    </row>
    <row r="35" spans="6:6" hidden="1" x14ac:dyDescent="0.25">
      <c r="F35" s="26">
        <v>3</v>
      </c>
    </row>
    <row r="36" spans="6:6" hidden="1" x14ac:dyDescent="0.25">
      <c r="F36" s="26">
        <v>4</v>
      </c>
    </row>
    <row r="37" spans="6:6" hidden="1" x14ac:dyDescent="0.25">
      <c r="F37" s="26">
        <v>5</v>
      </c>
    </row>
    <row r="38" spans="6:6" x14ac:dyDescent="0.25"/>
  </sheetData>
  <sheetProtection sheet="1" formatCells="0" formatRows="0"/>
  <mergeCells count="8">
    <mergeCell ref="C3:G3"/>
    <mergeCell ref="C2:G2"/>
    <mergeCell ref="B5:B29"/>
    <mergeCell ref="C20:C24"/>
    <mergeCell ref="C25:C29"/>
    <mergeCell ref="C5:C9"/>
    <mergeCell ref="C10:C14"/>
    <mergeCell ref="C15:C19"/>
  </mergeCells>
  <dataValidations count="2">
    <dataValidation type="list" allowBlank="1" showInputMessage="1" showErrorMessage="1" sqref="G5:G29">
      <formula1>$F$33:$F$37</formula1>
    </dataValidation>
    <dataValidation type="list" allowBlank="1" showInputMessage="1" showErrorMessage="1" sqref="E5:E6 E15:E16 E10:E11">
      <formula1>$A$31:$A$32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G21"/>
  <sheetViews>
    <sheetView workbookViewId="0">
      <selection activeCell="A2" sqref="A2:D2"/>
    </sheetView>
  </sheetViews>
  <sheetFormatPr baseColWidth="10" defaultColWidth="0" defaultRowHeight="15" zeroHeight="1" x14ac:dyDescent="0.25"/>
  <cols>
    <col min="1" max="1" width="16.85546875" customWidth="1"/>
    <col min="2" max="2" width="38.7109375" customWidth="1"/>
    <col min="3" max="3" width="28.85546875" customWidth="1"/>
    <col min="4" max="5" width="11.42578125" customWidth="1"/>
    <col min="6" max="16384" width="11.42578125" hidden="1"/>
  </cols>
  <sheetData>
    <row r="1" spans="1:7" ht="15.75" thickBot="1" x14ac:dyDescent="0.3"/>
    <row r="2" spans="1:7" ht="15.75" thickBot="1" x14ac:dyDescent="0.3">
      <c r="A2" s="283" t="s">
        <v>255</v>
      </c>
      <c r="B2" s="284"/>
      <c r="C2" s="284"/>
      <c r="D2" s="285"/>
    </row>
    <row r="3" spans="1:7" x14ac:dyDescent="0.25">
      <c r="A3" s="160" t="s">
        <v>46</v>
      </c>
      <c r="B3" s="161" t="s">
        <v>31</v>
      </c>
      <c r="C3" s="162" t="s">
        <v>47</v>
      </c>
      <c r="D3" s="163" t="s">
        <v>201</v>
      </c>
      <c r="G3" t="s">
        <v>20</v>
      </c>
    </row>
    <row r="4" spans="1:7" ht="33.75" x14ac:dyDescent="0.25">
      <c r="A4" s="281" t="str">
        <f>IF(AND(Riesgo!E8="Si",Riesgo!F8="Si",Riesgo!G8="Si",Riesgo!H8="Si"),Riesgo!D8,"")</f>
        <v/>
      </c>
      <c r="B4" s="154" t="s">
        <v>206</v>
      </c>
      <c r="C4" s="155">
        <v>1</v>
      </c>
      <c r="D4" s="156"/>
      <c r="G4" t="s">
        <v>15</v>
      </c>
    </row>
    <row r="5" spans="1:7" ht="33.75" x14ac:dyDescent="0.25">
      <c r="A5" s="281"/>
      <c r="B5" s="154" t="s">
        <v>202</v>
      </c>
      <c r="C5" s="155">
        <v>2</v>
      </c>
      <c r="D5" s="156"/>
    </row>
    <row r="6" spans="1:7" ht="22.5" x14ac:dyDescent="0.25">
      <c r="A6" s="281"/>
      <c r="B6" s="154" t="s">
        <v>203</v>
      </c>
      <c r="C6" s="155">
        <v>3</v>
      </c>
      <c r="D6" s="156"/>
    </row>
    <row r="7" spans="1:7" ht="33.75" x14ac:dyDescent="0.25">
      <c r="A7" s="281"/>
      <c r="B7" s="154" t="s">
        <v>204</v>
      </c>
      <c r="C7" s="155">
        <v>4</v>
      </c>
      <c r="D7" s="156"/>
    </row>
    <row r="8" spans="1:7" ht="34.5" thickBot="1" x14ac:dyDescent="0.3">
      <c r="A8" s="282"/>
      <c r="B8" s="157" t="s">
        <v>205</v>
      </c>
      <c r="C8" s="158">
        <v>5</v>
      </c>
      <c r="D8" s="159"/>
    </row>
    <row r="9" spans="1:7" x14ac:dyDescent="0.25"/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</sheetData>
  <sheetProtection sheet="1" objects="1" scenarios="1"/>
  <mergeCells count="2">
    <mergeCell ref="A4:A8"/>
    <mergeCell ref="A2:D2"/>
  </mergeCells>
  <dataValidations count="1">
    <dataValidation type="list" allowBlank="1" showInputMessage="1" showErrorMessage="1" sqref="D4:D8">
      <formula1>$G$3:$G$4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rgb="FFA38EFA"/>
  </sheetPr>
  <dimension ref="A1:L25"/>
  <sheetViews>
    <sheetView topLeftCell="B1" zoomScale="110" zoomScaleNormal="110" workbookViewId="0">
      <selection activeCell="E23" sqref="E23"/>
    </sheetView>
  </sheetViews>
  <sheetFormatPr baseColWidth="10" defaultColWidth="0" defaultRowHeight="14.25" customHeight="1" zeroHeight="1" x14ac:dyDescent="0.25"/>
  <cols>
    <col min="1" max="1" width="34.7109375" style="80" customWidth="1"/>
    <col min="2" max="2" width="20.28515625" style="80" customWidth="1"/>
    <col min="3" max="3" width="24.28515625" style="80" customWidth="1"/>
    <col min="4" max="5" width="34.7109375" style="80" customWidth="1"/>
    <col min="6" max="6" width="17.7109375" style="80" customWidth="1"/>
    <col min="7" max="7" width="18.42578125" style="80" customWidth="1"/>
    <col min="8" max="8" width="18.42578125" style="80" hidden="1" customWidth="1"/>
    <col min="9" max="9" width="16.7109375" style="80" customWidth="1"/>
    <col min="10" max="12" width="34.7109375" style="80" customWidth="1"/>
    <col min="13" max="16384" width="34.7109375" style="80" hidden="1"/>
  </cols>
  <sheetData>
    <row r="1" spans="2:11" ht="14.25" customHeight="1" thickBot="1" x14ac:dyDescent="0.3"/>
    <row r="2" spans="2:11" ht="15.75" customHeight="1" thickBot="1" x14ac:dyDescent="0.3">
      <c r="B2" s="286" t="s">
        <v>256</v>
      </c>
      <c r="C2" s="287"/>
      <c r="D2" s="287"/>
      <c r="E2" s="287"/>
      <c r="F2" s="287"/>
      <c r="G2" s="287"/>
      <c r="H2" s="287"/>
      <c r="I2" s="287"/>
      <c r="J2" s="287"/>
      <c r="K2" s="288"/>
    </row>
    <row r="3" spans="2:11" ht="26.25" thickBot="1" x14ac:dyDescent="0.3">
      <c r="B3" s="181" t="s">
        <v>22</v>
      </c>
      <c r="C3" s="182" t="s">
        <v>14</v>
      </c>
      <c r="D3" s="182" t="s">
        <v>38</v>
      </c>
      <c r="E3" s="182" t="s">
        <v>40</v>
      </c>
      <c r="F3" s="183" t="s">
        <v>39</v>
      </c>
      <c r="G3" s="182" t="s">
        <v>42</v>
      </c>
      <c r="H3" s="182" t="s">
        <v>43</v>
      </c>
      <c r="I3" s="182" t="s">
        <v>44</v>
      </c>
      <c r="J3" s="182" t="s">
        <v>45</v>
      </c>
      <c r="K3" s="184" t="s">
        <v>45</v>
      </c>
    </row>
    <row r="4" spans="2:11" ht="12.75" x14ac:dyDescent="0.25">
      <c r="B4" s="294">
        <f>Riesgo!B8</f>
        <v>0</v>
      </c>
      <c r="C4" s="289" t="str">
        <f>IF(AND(Riesgo!E8="Si",Riesgo!F8="Si",Riesgo!G8="Si",Riesgo!H8="Si"),Riesgo!D8," ")</f>
        <v xml:space="preserve"> </v>
      </c>
      <c r="D4" s="180">
        <f>Causa!S6</f>
        <v>0</v>
      </c>
      <c r="E4" s="295">
        <f>Consecuencias!C4</f>
        <v>0</v>
      </c>
      <c r="F4" s="295"/>
      <c r="G4" s="289" t="str">
        <f>Consecuencias!H34</f>
        <v>1</v>
      </c>
      <c r="H4" s="289">
        <f>IFERROR(LOOKUP("Si",Materializado!D4:D8,Materializado!C4:C8),0)</f>
        <v>0</v>
      </c>
      <c r="I4" s="289">
        <f>IF(AND(F4="Si"),H4,'No Materializado'!G30)</f>
        <v>0</v>
      </c>
      <c r="J4" s="289">
        <f>G4*I4</f>
        <v>0</v>
      </c>
      <c r="K4" s="256" t="str">
        <f>IFERROR(VLOOKUP(J4,'Matriz de calor'!B2:C19,2,0),"")</f>
        <v/>
      </c>
    </row>
    <row r="5" spans="2:11" ht="12.75" x14ac:dyDescent="0.25">
      <c r="B5" s="278"/>
      <c r="C5" s="290"/>
      <c r="D5" s="178">
        <f>Causa!S7</f>
        <v>0</v>
      </c>
      <c r="E5" s="296"/>
      <c r="F5" s="296"/>
      <c r="G5" s="290"/>
      <c r="H5" s="290"/>
      <c r="I5" s="290"/>
      <c r="J5" s="290"/>
      <c r="K5" s="292"/>
    </row>
    <row r="6" spans="2:11" ht="13.5" thickBot="1" x14ac:dyDescent="0.3">
      <c r="B6" s="280"/>
      <c r="C6" s="291"/>
      <c r="D6" s="179">
        <f>Causa!S8</f>
        <v>0</v>
      </c>
      <c r="E6" s="297"/>
      <c r="F6" s="297"/>
      <c r="G6" s="291"/>
      <c r="H6" s="291"/>
      <c r="I6" s="291"/>
      <c r="J6" s="291"/>
      <c r="K6" s="293"/>
    </row>
    <row r="7" spans="2:11" ht="12.75" x14ac:dyDescent="0.25"/>
    <row r="8" spans="2:11" ht="12.75" x14ac:dyDescent="0.25"/>
    <row r="9" spans="2:11" ht="14.25" hidden="1" customHeight="1" x14ac:dyDescent="0.25">
      <c r="F9" s="80" t="s">
        <v>20</v>
      </c>
      <c r="H9" s="80">
        <v>1</v>
      </c>
    </row>
    <row r="10" spans="2:11" ht="15" hidden="1" customHeight="1" thickBot="1" x14ac:dyDescent="0.3">
      <c r="F10" s="80" t="s">
        <v>15</v>
      </c>
      <c r="H10" s="80">
        <v>2</v>
      </c>
    </row>
    <row r="11" spans="2:11" ht="12.75" hidden="1" x14ac:dyDescent="0.25">
      <c r="H11" s="80">
        <v>3</v>
      </c>
    </row>
    <row r="12" spans="2:11" ht="12.75" hidden="1" x14ac:dyDescent="0.25">
      <c r="H12" s="80">
        <v>4</v>
      </c>
    </row>
    <row r="13" spans="2:11" ht="12.75" hidden="1" x14ac:dyDescent="0.25">
      <c r="H13" s="80">
        <v>5</v>
      </c>
    </row>
    <row r="14" spans="2:11" ht="12.75" hidden="1" x14ac:dyDescent="0.25"/>
    <row r="15" spans="2:11" ht="12.75" hidden="1" x14ac:dyDescent="0.25"/>
    <row r="16" spans="2:11" ht="12.75" hidden="1" x14ac:dyDescent="0.25"/>
    <row r="17" ht="12.75" hidden="1" x14ac:dyDescent="0.25"/>
    <row r="18" ht="12.75" x14ac:dyDescent="0.25"/>
    <row r="19" ht="12.75" x14ac:dyDescent="0.25"/>
    <row r="20" ht="12.75" x14ac:dyDescent="0.25"/>
    <row r="21" ht="12.75" x14ac:dyDescent="0.25"/>
    <row r="22" ht="12.75" x14ac:dyDescent="0.25"/>
    <row r="23" ht="12.75" x14ac:dyDescent="0.25"/>
    <row r="24" ht="12.75" x14ac:dyDescent="0.25"/>
    <row r="25" ht="12.75" x14ac:dyDescent="0.25"/>
  </sheetData>
  <sheetProtection sheet="1" objects="1" scenarios="1" formatCells="0" formatRows="0"/>
  <mergeCells count="10">
    <mergeCell ref="B2:K2"/>
    <mergeCell ref="I4:I6"/>
    <mergeCell ref="J4:J6"/>
    <mergeCell ref="K4:K6"/>
    <mergeCell ref="B4:B6"/>
    <mergeCell ref="C4:C6"/>
    <mergeCell ref="E4:E6"/>
    <mergeCell ref="F4:F6"/>
    <mergeCell ref="G4:G6"/>
    <mergeCell ref="H4:H6"/>
  </mergeCells>
  <dataValidations count="1">
    <dataValidation type="list" allowBlank="1" showInputMessage="1" showErrorMessage="1" sqref="F4:F6">
      <formula1>$F$9:$F$10</formula1>
    </dataValidation>
  </dataValidations>
  <pageMargins left="0.7" right="0.7" top="0.75" bottom="0.75" header="0.3" footer="0.3"/>
  <pageSetup orientation="portrait" horizontalDpi="4294967295" verticalDpi="4294967295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F5E245E-CBCE-4D8E-AA99-334BFFF3CEF4}">
            <xm:f>NOT(ISERROR(SEARCH('Matriz de calor'!$C$13,K4)))</xm:f>
            <xm:f>'Matriz de calor'!$C$13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903AE1FB-BC73-41C1-8DCE-349DC5619E74}">
            <xm:f>NOT(ISERROR(SEARCH('Matriz de calor'!$C$12,K4)))</xm:f>
            <xm:f>'Matriz de calor'!$C$12</xm:f>
            <x14:dxf>
              <fill>
                <patternFill>
                  <bgColor rgb="FFFFC000"/>
                </patternFill>
              </fill>
            </x14:dxf>
          </x14:cfRule>
          <x14:cfRule type="containsText" priority="3" operator="containsText" id="{7D6F2D2A-9D1A-49C4-827B-B485D9E5FF6C}">
            <xm:f>NOT(ISERROR(SEARCH('Matriz de calor'!$C$8,K4)))</xm:f>
            <xm:f>'Matriz de calor'!$C$8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id="{7DE9F45D-BF8C-4489-A661-48B6A14109D3}">
            <xm:f>NOT(ISERROR(SEARCH('Matriz de calor'!$C$4,K4)))</xm:f>
            <xm:f>'Matriz de calor'!$C$4</xm:f>
            <x14:dxf>
              <fill>
                <patternFill>
                  <bgColor rgb="FF92D050"/>
                </patternFill>
              </fill>
            </x14:dxf>
          </x14:cfRule>
          <xm:sqref>K4:K6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theme="9"/>
  </sheetPr>
  <dimension ref="A1:W12"/>
  <sheetViews>
    <sheetView topLeftCell="L1" zoomScaleNormal="100" workbookViewId="0">
      <selection activeCell="L4" sqref="L4:L6"/>
    </sheetView>
  </sheetViews>
  <sheetFormatPr baseColWidth="10" defaultColWidth="0" defaultRowHeight="0" customHeight="1" zeroHeight="1" x14ac:dyDescent="0.25"/>
  <cols>
    <col min="1" max="1" width="34.7109375" style="166" customWidth="1"/>
    <col min="2" max="2" width="20.28515625" style="166" customWidth="1"/>
    <col min="3" max="3" width="24.28515625" style="166" customWidth="1"/>
    <col min="4" max="8" width="34.7109375" style="166" customWidth="1"/>
    <col min="9" max="10" width="19.140625" style="166" hidden="1" customWidth="1"/>
    <col min="11" max="12" width="34.7109375" style="166" customWidth="1"/>
    <col min="13" max="13" width="17.28515625" style="166" customWidth="1"/>
    <col min="14" max="14" width="34.7109375" style="166" customWidth="1"/>
    <col min="15" max="15" width="26.28515625" style="166" customWidth="1"/>
    <col min="16" max="16" width="18.42578125" style="166" customWidth="1"/>
    <col min="17" max="19" width="34.7109375" style="166" customWidth="1"/>
    <col min="20" max="23" width="0" style="166" hidden="1" customWidth="1"/>
    <col min="24" max="16384" width="34.7109375" style="166" hidden="1"/>
  </cols>
  <sheetData>
    <row r="1" spans="2:18" ht="15.75" customHeight="1" thickBot="1" x14ac:dyDescent="0.3"/>
    <row r="2" spans="2:18" ht="15.75" customHeight="1" thickBot="1" x14ac:dyDescent="0.3">
      <c r="B2" s="298" t="s">
        <v>257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</row>
    <row r="3" spans="2:18" ht="12.75" x14ac:dyDescent="0.25">
      <c r="B3" s="164" t="s">
        <v>22</v>
      </c>
      <c r="C3" s="165" t="s">
        <v>14</v>
      </c>
      <c r="D3" s="165" t="s">
        <v>38</v>
      </c>
      <c r="E3" s="165" t="s">
        <v>247</v>
      </c>
      <c r="F3" s="165" t="s">
        <v>45</v>
      </c>
      <c r="G3" s="167" t="s">
        <v>45</v>
      </c>
      <c r="H3" s="167" t="s">
        <v>215</v>
      </c>
      <c r="I3" s="167" t="s">
        <v>116</v>
      </c>
      <c r="J3" s="167"/>
      <c r="K3" s="167" t="s">
        <v>117</v>
      </c>
      <c r="L3" s="167" t="s">
        <v>118</v>
      </c>
      <c r="M3" s="167" t="s">
        <v>259</v>
      </c>
      <c r="N3" s="167" t="s">
        <v>119</v>
      </c>
      <c r="O3" s="167" t="s">
        <v>222</v>
      </c>
      <c r="P3" s="167" t="s">
        <v>121</v>
      </c>
      <c r="Q3" s="167" t="s">
        <v>122</v>
      </c>
      <c r="R3" s="168" t="s">
        <v>210</v>
      </c>
    </row>
    <row r="4" spans="2:18" ht="58.5" customHeight="1" x14ac:dyDescent="0.25">
      <c r="B4" s="301">
        <f>Rinherente!$B$4</f>
        <v>0</v>
      </c>
      <c r="C4" s="303" t="str">
        <f>Rinherente!$C$4</f>
        <v xml:space="preserve"> </v>
      </c>
      <c r="D4" s="169">
        <f>Rinherente!$D$4</f>
        <v>0</v>
      </c>
      <c r="E4" s="303">
        <f>Consecuencias!C4</f>
        <v>0</v>
      </c>
      <c r="F4" s="303">
        <f>Rinherente!$J$4</f>
        <v>0</v>
      </c>
      <c r="G4" s="303" t="str">
        <f>Rinherente!$K$4</f>
        <v/>
      </c>
      <c r="H4" s="290">
        <f>Valoración!C4</f>
        <v>0</v>
      </c>
      <c r="I4" s="170" t="str">
        <f>IFERROR(F4/Valoración!S11,"")</f>
        <v/>
      </c>
      <c r="J4" s="303" t="e">
        <f>AVERAGE(I4:I6)</f>
        <v>#DIV/0!</v>
      </c>
      <c r="K4" s="303" t="str">
        <f>IFERROR(VLOOKUP(J4,'Matriz de calor '!C2:D28,2,0),G4)</f>
        <v/>
      </c>
      <c r="L4" s="296"/>
      <c r="M4" s="171"/>
      <c r="N4" s="171"/>
      <c r="O4" s="171"/>
      <c r="P4" s="171"/>
      <c r="Q4" s="171"/>
      <c r="R4" s="172"/>
    </row>
    <row r="5" spans="2:18" ht="57.75" customHeight="1" x14ac:dyDescent="0.25">
      <c r="B5" s="301"/>
      <c r="C5" s="303"/>
      <c r="D5" s="169">
        <f>Rinherente!$D$5</f>
        <v>0</v>
      </c>
      <c r="E5" s="303"/>
      <c r="F5" s="303"/>
      <c r="G5" s="303"/>
      <c r="H5" s="290"/>
      <c r="I5" s="170" t="str">
        <f>IFERROR(F4/#REF!,"")</f>
        <v/>
      </c>
      <c r="J5" s="303"/>
      <c r="K5" s="303"/>
      <c r="L5" s="296"/>
      <c r="M5" s="171"/>
      <c r="N5" s="171"/>
      <c r="O5" s="171"/>
      <c r="P5" s="171"/>
      <c r="Q5" s="171"/>
      <c r="R5" s="172"/>
    </row>
    <row r="6" spans="2:18" ht="69.75" customHeight="1" thickBot="1" x14ac:dyDescent="0.3">
      <c r="B6" s="302"/>
      <c r="C6" s="304"/>
      <c r="D6" s="173">
        <f>Rinherente!$D$6</f>
        <v>0</v>
      </c>
      <c r="E6" s="304"/>
      <c r="F6" s="304"/>
      <c r="G6" s="304"/>
      <c r="H6" s="291"/>
      <c r="I6" s="174" t="str">
        <f>IFERROR(F4/#REF!,"")</f>
        <v/>
      </c>
      <c r="J6" s="304"/>
      <c r="K6" s="304"/>
      <c r="L6" s="297"/>
      <c r="M6" s="171"/>
      <c r="N6" s="175"/>
      <c r="O6" s="175"/>
      <c r="P6" s="175"/>
      <c r="Q6" s="175"/>
      <c r="R6" s="176"/>
    </row>
    <row r="7" spans="2:18" ht="12.75" x14ac:dyDescent="0.25"/>
    <row r="8" spans="2:18" ht="14.25" hidden="1" customHeight="1" x14ac:dyDescent="0.25"/>
    <row r="9" spans="2:18" ht="15" hidden="1" customHeight="1" thickBot="1" x14ac:dyDescent="0.3"/>
    <row r="10" spans="2:18" ht="12.75" hidden="1" x14ac:dyDescent="0.25"/>
    <row r="11" spans="2:18" ht="12.75" hidden="1" x14ac:dyDescent="0.25"/>
    <row r="12" spans="2:18" ht="12.75" hidden="1" x14ac:dyDescent="0.25"/>
  </sheetData>
  <sheetProtection formatCells="0" formatRows="0"/>
  <mergeCells count="10">
    <mergeCell ref="B2:R2"/>
    <mergeCell ref="L4:L6"/>
    <mergeCell ref="B4:B6"/>
    <mergeCell ref="C4:C6"/>
    <mergeCell ref="F4:F6"/>
    <mergeCell ref="G4:G6"/>
    <mergeCell ref="J4:J6"/>
    <mergeCell ref="K4:K6"/>
    <mergeCell ref="H4:H6"/>
    <mergeCell ref="E4:E6"/>
  </mergeCells>
  <pageMargins left="0.7" right="0.7" top="0.75" bottom="0.75" header="0.3" footer="0.3"/>
  <pageSetup orientation="portrait" horizontalDpi="4294967295" verticalDpi="4294967295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18DE26D1-98B7-4F91-9D31-278B6C68B31F}">
            <xm:f>NOT(ISERROR(SEARCH('Matriz de calor '!$D$28,K4)))</xm:f>
            <xm:f>'Matriz de calor '!$D$28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16308DE0-E088-42D2-9EA4-DA853DAF486A}">
            <xm:f>NOT(ISERROR(SEARCH('Matriz de calor '!$D$21,K4)))</xm:f>
            <xm:f>'Matriz de calor '!$D$21</xm:f>
            <x14:dxf>
              <fill>
                <patternFill>
                  <bgColor rgb="FFFFC000"/>
                </patternFill>
              </fill>
            </x14:dxf>
          </x14:cfRule>
          <xm:sqref>K4:K6</xm:sqref>
        </x14:conditionalFormatting>
        <x14:conditionalFormatting xmlns:xm="http://schemas.microsoft.com/office/excel/2006/main">
          <x14:cfRule type="containsText" priority="13" operator="containsText" id="{10C53704-BA91-452A-9F56-0496CE2CAAD1}">
            <xm:f>NOT(ISERROR(SEARCH('C:\Users\cinte\Desktop\Gestión del riesgo\Herramientas\[Probabilidad.xlsx]Matriz de calor'!#REF!,H4)))</xm:f>
            <xm:f>'C:\Users\cinte\Desktop\Gestión del riesgo\Herramientas\[Probabilidad.xlsx]Matriz de calor'!#REF!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71ACB45D-E769-4EEB-8DBB-433E26CC9969}">
            <xm:f>NOT(ISERROR(SEARCH('C:\Users\cinte\Desktop\Gestión del riesgo\Herramientas\[Probabilidad.xlsx]Matriz de calor'!#REF!,H4)))</xm:f>
            <xm:f>'C:\Users\cinte\Desktop\Gestión del riesgo\Herramientas\[Probabilidad.xlsx]Matriz de calor'!#REF!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5" operator="containsText" id="{58FE5D03-C6C1-44F9-BA30-B2013A7437CF}">
            <xm:f>NOT(ISERROR(SEARCH('C:\Users\cinte\Desktop\Gestión del riesgo\Herramientas\[Probabilidad.xlsx]Matriz de calor'!#REF!,H4)))</xm:f>
            <xm:f>'C:\Users\cinte\Desktop\Gestión del riesgo\Herramientas\[Probabilidad.xlsx]Matriz de calor'!#REF!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16" operator="containsText" id="{29B366DE-4BAE-4FF1-A29A-F103EDB16DE2}">
            <xm:f>NOT(ISERROR(SEARCH('C:\Users\cinte\Desktop\Gestión del riesgo\Herramientas\[Probabilidad.xlsx]Matriz de calor'!#REF!,H4)))</xm:f>
            <xm:f>'C:\Users\cinte\Desktop\Gestión del riesgo\Herramientas\[Probabilidad.xlsx]Matriz de calor'!#REF!</xm:f>
            <x14:dxf>
              <fill>
                <patternFill>
                  <bgColor rgb="FF92D050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containsText" priority="9" operator="containsText" id="{09657C02-C917-4EF2-B137-0631E923D7A0}">
            <xm:f>NOT(ISERROR(SEARCH('C:\Users\cinte\Desktop\Gestión del riesgo\Herramientas\[Probabilidad.xlsx]Matriz de calor'!#REF!,I4)))</xm:f>
            <xm:f>'C:\Users\cinte\Desktop\Gestión del riesgo\Herramientas\[Probabilidad.xlsx]Matriz de calor'!#REF!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366000A3-C5BF-442C-82E9-FA8D44D9BDB2}">
            <xm:f>NOT(ISERROR(SEARCH('C:\Users\cinte\Desktop\Gestión del riesgo\Herramientas\[Probabilidad.xlsx]Matriz de calor'!#REF!,I4)))</xm:f>
            <xm:f>'C:\Users\cinte\Desktop\Gestión del riesgo\Herramientas\[Probabilidad.xlsx]Matriz de calor'!#REF!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1" operator="containsText" id="{268F3998-9F77-4323-BDDA-5413C77699AC}">
            <xm:f>NOT(ISERROR(SEARCH('C:\Users\cinte\Desktop\Gestión del riesgo\Herramientas\[Probabilidad.xlsx]Matriz de calor'!#REF!,I4)))</xm:f>
            <xm:f>'C:\Users\cinte\Desktop\Gestión del riesgo\Herramientas\[Probabilidad.xlsx]Matriz de calor'!#REF!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operator="containsText" id="{16C24489-AA27-47D2-BB74-A39A10A75F50}">
            <xm:f>NOT(ISERROR(SEARCH('C:\Users\cinte\Desktop\Gestión del riesgo\Herramientas\[Probabilidad.xlsx]Matriz de calor'!#REF!,I4)))</xm:f>
            <xm:f>'C:\Users\cinte\Desktop\Gestión del riesgo\Herramientas\[Probabilidad.xlsx]Matriz de calor'!#REF!</xm:f>
            <x14:dxf>
              <fill>
                <patternFill>
                  <bgColor rgb="FF92D050"/>
                </patternFill>
              </fill>
            </x14:dxf>
          </x14:cfRule>
          <xm:sqref>I4:J4 I5:I6</xm:sqref>
        </x14:conditionalFormatting>
        <x14:conditionalFormatting xmlns:xm="http://schemas.microsoft.com/office/excel/2006/main">
          <x14:cfRule type="containsText" priority="7" operator="containsText" id="{13057FFA-2E7D-4237-94CD-6CCAF1BEE396}">
            <xm:f>NOT(ISERROR(SEARCH('Matriz de calor '!$D$17,K4)))</xm:f>
            <xm:f>'Matriz de calor '!$D$17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814745F6-60C8-4F0B-9D06-DA3504493D83}">
            <xm:f>NOT(ISERROR(SEARCH('Matriz de calor '!$D$12,K4)))</xm:f>
            <xm:f>'Matriz de calor '!$D$12</xm:f>
            <x14:dxf>
              <fill>
                <patternFill>
                  <bgColor rgb="FF92D050"/>
                </patternFill>
              </fill>
            </x14:dxf>
          </x14:cfRule>
          <xm:sqref>K4:K6</xm:sqref>
        </x14:conditionalFormatting>
        <x14:conditionalFormatting xmlns:xm="http://schemas.microsoft.com/office/excel/2006/main">
          <x14:cfRule type="containsText" priority="1" operator="containsText" id="{B712EEB6-8CF1-43F8-839D-62FB491E8FEB}">
            <xm:f>NOT(ISERROR(SEARCH('Matriz de calor'!$C$13,G4)))</xm:f>
            <xm:f>'Matriz de calor'!$C$13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36E73CBD-045C-4695-B54C-983444167AED}">
            <xm:f>NOT(ISERROR(SEARCH('Matriz de calor'!$C$12,G4)))</xm:f>
            <xm:f>'Matriz de calor'!$C$12</xm:f>
            <x14:dxf>
              <fill>
                <patternFill>
                  <bgColor rgb="FFFFC000"/>
                </patternFill>
              </fill>
            </x14:dxf>
          </x14:cfRule>
          <x14:cfRule type="containsText" priority="3" operator="containsText" id="{706E2277-8E5F-4B58-8A42-7F711D84DEA2}">
            <xm:f>NOT(ISERROR(SEARCH('Matriz de calor'!$C$8,G4)))</xm:f>
            <xm:f>'Matriz de calor'!$C$8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id="{248331C9-5D57-4CB7-97AC-30712B5CA511}">
            <xm:f>NOT(ISERROR(SEARCH('Matriz de calor'!$C$4,G4)))</xm:f>
            <xm:f>'Matriz de calor'!$C$4</xm:f>
            <x14:dxf>
              <fill>
                <patternFill>
                  <bgColor rgb="FF92D050"/>
                </patternFill>
              </fill>
            </x14:dxf>
          </x14:cfRule>
          <xm:sqref>G4:G6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'Matriz de calor '!$N$2:$N$5</xm:f>
          </x14:formula1>
          <xm:sqref>L4:L6</xm:sqref>
        </x14:dataValidation>
        <x14:dataValidation type="list" allowBlank="1" showInputMessage="1" showErrorMessage="1">
          <x14:formula1>
            <xm:f>'Matriz de calor '!$R$2:$R$11</xm:f>
          </x14:formula1>
          <xm:sqref>P4:P6</xm:sqref>
        </x14:dataValidation>
        <x14:dataValidation type="list" allowBlank="1" showInputMessage="1" showErrorMessage="1">
          <x14:formula1>
            <xm:f>'Matriz de calor '!$P$2:$P$7</xm:f>
          </x14:formula1>
          <xm:sqref>M4:M6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Contexto</vt:lpstr>
      <vt:lpstr>TContexto Triesgo</vt:lpstr>
      <vt:lpstr>Riesgo</vt:lpstr>
      <vt:lpstr>Causa</vt:lpstr>
      <vt:lpstr>Consecuencias</vt:lpstr>
      <vt:lpstr>No Materializado</vt:lpstr>
      <vt:lpstr>Materializado</vt:lpstr>
      <vt:lpstr>Rinherente</vt:lpstr>
      <vt:lpstr>Residual</vt:lpstr>
      <vt:lpstr>Matriz de calor </vt:lpstr>
      <vt:lpstr>Valoración</vt:lpstr>
      <vt:lpstr>Matriz de calor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cinte</dc:creator>
  <cp:lastModifiedBy>usuario</cp:lastModifiedBy>
  <dcterms:created xsi:type="dcterms:W3CDTF">2018-10-24T13:50:53Z</dcterms:created>
  <dcterms:modified xsi:type="dcterms:W3CDTF">2020-10-06T16:21:51Z</dcterms:modified>
</cp:coreProperties>
</file>